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nKCceVIFL45bllkc6eDKfEl4EhQ=="/>
    </ext>
  </extLst>
</workbook>
</file>

<file path=xl/calcChain.xml><?xml version="1.0" encoding="utf-8"?>
<calcChain xmlns="http://schemas.openxmlformats.org/spreadsheetml/2006/main">
  <c r="F9" i="4" l="1"/>
  <c r="B9" i="4"/>
  <c r="C8" i="4"/>
  <c r="I40" i="3"/>
  <c r="H40" i="3"/>
  <c r="G40" i="3"/>
  <c r="F40" i="3"/>
  <c r="E40" i="3"/>
  <c r="D40" i="3"/>
  <c r="C40" i="3"/>
  <c r="B40" i="3"/>
  <c r="I32" i="3"/>
  <c r="H32" i="3"/>
  <c r="G32" i="3"/>
  <c r="F32" i="3"/>
  <c r="E32" i="3"/>
  <c r="D32" i="3"/>
  <c r="C32" i="3"/>
  <c r="B32" i="3"/>
  <c r="I22" i="3"/>
  <c r="H22" i="3"/>
  <c r="G22" i="3"/>
  <c r="F22" i="3"/>
  <c r="E22" i="3"/>
  <c r="D22" i="3"/>
  <c r="C22" i="3"/>
  <c r="B22" i="3"/>
  <c r="I14" i="3"/>
  <c r="I39" i="3" s="1"/>
  <c r="H14" i="3"/>
  <c r="H39" i="3" s="1"/>
  <c r="G14" i="3"/>
  <c r="G39" i="3" s="1"/>
  <c r="F14" i="3"/>
  <c r="F39" i="3" s="1"/>
  <c r="E14" i="3"/>
  <c r="E39" i="3" s="1"/>
  <c r="D14" i="3"/>
  <c r="D39" i="3" s="1"/>
  <c r="C14" i="3"/>
  <c r="C39" i="3" s="1"/>
  <c r="B14" i="3"/>
  <c r="B39" i="3" s="1"/>
  <c r="I29" i="2"/>
  <c r="H29" i="2"/>
  <c r="G29" i="2"/>
  <c r="F29" i="2"/>
  <c r="E29" i="2"/>
  <c r="D29" i="2"/>
  <c r="C29" i="2"/>
  <c r="B29" i="2"/>
  <c r="I23" i="2"/>
  <c r="H23" i="2"/>
  <c r="G23" i="2"/>
  <c r="F23" i="2"/>
  <c r="E23" i="2"/>
  <c r="D23" i="2"/>
  <c r="C23" i="2"/>
  <c r="B23" i="2"/>
  <c r="I8" i="2"/>
  <c r="I13" i="2" s="1"/>
  <c r="I19" i="2" s="1"/>
  <c r="I21" i="2" s="1"/>
  <c r="I26" i="2" s="1"/>
  <c r="I28" i="2" s="1"/>
  <c r="H8" i="2"/>
  <c r="H13" i="2" s="1"/>
  <c r="H19" i="2" s="1"/>
  <c r="H21" i="2" s="1"/>
  <c r="H26" i="2" s="1"/>
  <c r="H28" i="2" s="1"/>
  <c r="G8" i="2"/>
  <c r="G13" i="2" s="1"/>
  <c r="G19" i="2" s="1"/>
  <c r="G21" i="2" s="1"/>
  <c r="G26" i="2" s="1"/>
  <c r="G28" i="2" s="1"/>
  <c r="F8" i="2"/>
  <c r="F13" i="2" s="1"/>
  <c r="E8" i="2"/>
  <c r="E13" i="2" s="1"/>
  <c r="D8" i="2"/>
  <c r="D13" i="2" s="1"/>
  <c r="C8" i="2"/>
  <c r="C13" i="2" s="1"/>
  <c r="B8" i="2"/>
  <c r="B13" i="2" s="1"/>
  <c r="I54" i="1"/>
  <c r="H54" i="1"/>
  <c r="G54" i="1"/>
  <c r="F54" i="1"/>
  <c r="E54" i="1"/>
  <c r="D54" i="1"/>
  <c r="C54" i="1"/>
  <c r="B54" i="1"/>
  <c r="I45" i="1"/>
  <c r="H45" i="1"/>
  <c r="H53" i="1" s="1"/>
  <c r="G45" i="1"/>
  <c r="G53" i="1" s="1"/>
  <c r="F45" i="1"/>
  <c r="F8" i="4" s="1"/>
  <c r="E45" i="1"/>
  <c r="E8" i="4" s="1"/>
  <c r="D45" i="1"/>
  <c r="D53" i="1" s="1"/>
  <c r="C45" i="1"/>
  <c r="C53" i="1" s="1"/>
  <c r="B45" i="1"/>
  <c r="B8" i="4" s="1"/>
  <c r="I34" i="1"/>
  <c r="I43" i="1" s="1"/>
  <c r="H34" i="1"/>
  <c r="H43" i="1" s="1"/>
  <c r="G34" i="1"/>
  <c r="G43" i="1" s="1"/>
  <c r="F34" i="1"/>
  <c r="F43" i="1" s="1"/>
  <c r="E34" i="1"/>
  <c r="E43" i="1" s="1"/>
  <c r="D34" i="1"/>
  <c r="D43" i="1" s="1"/>
  <c r="C34" i="1"/>
  <c r="C43" i="1" s="1"/>
  <c r="B34" i="1"/>
  <c r="B43" i="1" s="1"/>
  <c r="I28" i="1"/>
  <c r="H28" i="1"/>
  <c r="G28" i="1"/>
  <c r="F28" i="1"/>
  <c r="E28" i="1"/>
  <c r="D28" i="1"/>
  <c r="C28" i="1"/>
  <c r="B28" i="1"/>
  <c r="I15" i="1"/>
  <c r="H15" i="1"/>
  <c r="G15" i="1"/>
  <c r="F15" i="1"/>
  <c r="E15" i="1"/>
  <c r="E9" i="4" s="1"/>
  <c r="D15" i="1"/>
  <c r="D9" i="4" s="1"/>
  <c r="C15" i="1"/>
  <c r="C9" i="4" s="1"/>
  <c r="B15" i="1"/>
  <c r="I7" i="1"/>
  <c r="I24" i="1" s="1"/>
  <c r="H7" i="1"/>
  <c r="H24" i="1" s="1"/>
  <c r="G7" i="1"/>
  <c r="G24" i="1" s="1"/>
  <c r="F7" i="1"/>
  <c r="F24" i="1" s="1"/>
  <c r="E7" i="1"/>
  <c r="E24" i="1" s="1"/>
  <c r="D7" i="1"/>
  <c r="D24" i="1" s="1"/>
  <c r="C7" i="1"/>
  <c r="C24" i="1" s="1"/>
  <c r="B7" i="1"/>
  <c r="B24" i="1" s="1"/>
  <c r="B11" i="4" l="1"/>
  <c r="B19" i="2"/>
  <c r="B21" i="2" s="1"/>
  <c r="B26" i="2" s="1"/>
  <c r="F11" i="4"/>
  <c r="F19" i="2"/>
  <c r="F21" i="2" s="1"/>
  <c r="F26" i="2" s="1"/>
  <c r="C11" i="4"/>
  <c r="C19" i="2"/>
  <c r="C21" i="2" s="1"/>
  <c r="C26" i="2" s="1"/>
  <c r="I51" i="1"/>
  <c r="E19" i="2"/>
  <c r="E21" i="2" s="1"/>
  <c r="E26" i="2" s="1"/>
  <c r="E11" i="4"/>
  <c r="D19" i="2"/>
  <c r="D21" i="2" s="1"/>
  <c r="D26" i="2" s="1"/>
  <c r="D11" i="4"/>
  <c r="E51" i="1"/>
  <c r="I53" i="1"/>
  <c r="E34" i="3"/>
  <c r="E37" i="3" s="1"/>
  <c r="B51" i="1"/>
  <c r="F51" i="1"/>
  <c r="B53" i="1"/>
  <c r="F53" i="1"/>
  <c r="B34" i="3"/>
  <c r="B37" i="3" s="1"/>
  <c r="F34" i="3"/>
  <c r="F37" i="3" s="1"/>
  <c r="D8" i="4"/>
  <c r="E53" i="1"/>
  <c r="I34" i="3"/>
  <c r="I37" i="3" s="1"/>
  <c r="C51" i="1"/>
  <c r="G51" i="1"/>
  <c r="C34" i="3"/>
  <c r="C37" i="3" s="1"/>
  <c r="G34" i="3"/>
  <c r="G37" i="3" s="1"/>
  <c r="D51" i="1"/>
  <c r="H51" i="1"/>
  <c r="D34" i="3"/>
  <c r="D37" i="3" s="1"/>
  <c r="H34" i="3"/>
  <c r="H37" i="3" s="1"/>
  <c r="F12" i="4" l="1"/>
  <c r="F7" i="4"/>
  <c r="F10" i="4"/>
  <c r="F6" i="4"/>
  <c r="F28" i="2"/>
  <c r="E12" i="4"/>
  <c r="E10" i="4"/>
  <c r="E28" i="2"/>
  <c r="E7" i="4"/>
  <c r="E6" i="4"/>
  <c r="D10" i="4"/>
  <c r="D6" i="4"/>
  <c r="D28" i="2"/>
  <c r="D12" i="4"/>
  <c r="D7" i="4"/>
  <c r="C7" i="4"/>
  <c r="C10" i="4"/>
  <c r="C6" i="4"/>
  <c r="C28" i="2"/>
  <c r="C12" i="4"/>
  <c r="B12" i="4"/>
  <c r="B7" i="4"/>
  <c r="B10" i="4"/>
  <c r="B6" i="4"/>
  <c r="B28" i="2"/>
</calcChain>
</file>

<file path=xl/sharedStrings.xml><?xml version="1.0" encoding="utf-8"?>
<sst xmlns="http://schemas.openxmlformats.org/spreadsheetml/2006/main" count="137" uniqueCount="103">
  <si>
    <t>KDS ACCESSORIES LIMITED</t>
  </si>
  <si>
    <t>Balance Sheet</t>
  </si>
  <si>
    <t>Cash Flow Statement</t>
  </si>
  <si>
    <t>As at quarter end</t>
  </si>
  <si>
    <t>Quarter 3</t>
  </si>
  <si>
    <t>Quarter 2</t>
  </si>
  <si>
    <t>Quarter 1</t>
  </si>
  <si>
    <t>ASSETS</t>
  </si>
  <si>
    <t>Net Revenues</t>
  </si>
  <si>
    <t>Net Cash Flows - Operating Activities</t>
  </si>
  <si>
    <t>NON CURRENT ASSETS</t>
  </si>
  <si>
    <t>Cash Received from Customers</t>
  </si>
  <si>
    <t>Cost of goods sold</t>
  </si>
  <si>
    <t xml:space="preserve">Property,Plant  and  Equipment </t>
  </si>
  <si>
    <t>Cash Received from Other Sources</t>
  </si>
  <si>
    <t>Intangible Asset</t>
  </si>
  <si>
    <t>Cash Paid to Suppliers</t>
  </si>
  <si>
    <t>Capital Work in Progress</t>
  </si>
  <si>
    <t>Cash Paid for Operating, Selling and Distribution Expenses</t>
  </si>
  <si>
    <t>Gross Profit</t>
  </si>
  <si>
    <t>Investment in associate</t>
  </si>
  <si>
    <t>Cash Paid for Financing Expenses</t>
  </si>
  <si>
    <t>Investment in Shares</t>
  </si>
  <si>
    <t>Interest paid</t>
  </si>
  <si>
    <t>Other Investment</t>
  </si>
  <si>
    <t>Income Tax Paid</t>
  </si>
  <si>
    <t>Operating Incomes/Expenses</t>
  </si>
  <si>
    <t>Net Cash Flow from Operating Activities</t>
  </si>
  <si>
    <t>CURRENT ASSETS</t>
  </si>
  <si>
    <t>Selling And Distribution Expenses</t>
  </si>
  <si>
    <t>Inventories</t>
  </si>
  <si>
    <t>Operating Profit</t>
  </si>
  <si>
    <t>Trade Receivables</t>
  </si>
  <si>
    <t>Net Cash Flows - Investment Activities</t>
  </si>
  <si>
    <t>Other Receivables</t>
  </si>
  <si>
    <t xml:space="preserve">Acquisition of Fixed Assets </t>
  </si>
  <si>
    <t>Advances,  Deposits and Prepayments</t>
  </si>
  <si>
    <t>Non-Operating Income/(Expenses)</t>
  </si>
  <si>
    <t>Due from Affiliated Companies</t>
  </si>
  <si>
    <t>Proceed from sale of non-current assets</t>
  </si>
  <si>
    <t>Short Term Investment</t>
  </si>
  <si>
    <t>Financial Expenses</t>
  </si>
  <si>
    <t>Addition to Intangible Asset</t>
  </si>
  <si>
    <t>Cash and Cash Equivalents</t>
  </si>
  <si>
    <t>Finance Income</t>
  </si>
  <si>
    <t>Investment</t>
  </si>
  <si>
    <t>Other  Income</t>
  </si>
  <si>
    <t>Short Term Loan Received/Paid from Affiliated Companies</t>
  </si>
  <si>
    <t>Investment from Associates</t>
  </si>
  <si>
    <t>Net Cash Flow from Investing Activities</t>
  </si>
  <si>
    <t>Profit Before contribution to WPPF</t>
  </si>
  <si>
    <t>Contribution to WPPF and Welfare Fund</t>
  </si>
  <si>
    <t>Liabilities and Capital</t>
  </si>
  <si>
    <t>Profit Before Taxation</t>
  </si>
  <si>
    <t>Net Cash Flows - Financing Activities</t>
  </si>
  <si>
    <t>Liabilities</t>
  </si>
  <si>
    <t>Share Issued through IPO</t>
  </si>
  <si>
    <t>Share Premium</t>
  </si>
  <si>
    <t>Non Current Liabilities</t>
  </si>
  <si>
    <t>Provision for Taxation</t>
  </si>
  <si>
    <t>Dividend Paid</t>
  </si>
  <si>
    <t>Receipt/Repayment of Long Term Loans</t>
  </si>
  <si>
    <t>Long Term Borrowings</t>
  </si>
  <si>
    <t>Current</t>
  </si>
  <si>
    <t>Receipt/Repayment of Lease Finance</t>
  </si>
  <si>
    <t>Lease Finance</t>
  </si>
  <si>
    <t>Deferred</t>
  </si>
  <si>
    <t>Receipt/Repayment of Short term Borrowings</t>
  </si>
  <si>
    <t>Defined Benefit Obligation- Gratuity</t>
  </si>
  <si>
    <t>Net Profit</t>
  </si>
  <si>
    <t>Loan Receipt from Affiliated Companies</t>
  </si>
  <si>
    <t>Deferred tax Liability</t>
  </si>
  <si>
    <t xml:space="preserve">Net Cash Flow  from Financing Activities </t>
  </si>
  <si>
    <t>Current Liabilities</t>
  </si>
  <si>
    <t>Earnings per share (par value Taka 10)</t>
  </si>
  <si>
    <t>Trade and Other Payables</t>
  </si>
  <si>
    <t>Current Portion of Long Term Loans</t>
  </si>
  <si>
    <t>Net Change in Cash Flows</t>
  </si>
  <si>
    <t>Current Portion of Lease Finance</t>
  </si>
  <si>
    <t>Current Tax Liability</t>
  </si>
  <si>
    <t>Due to Affiliated Company</t>
  </si>
  <si>
    <t>Cash and Cash Equivalents at Beginning Period</t>
  </si>
  <si>
    <t>Short Term Bank Loan</t>
  </si>
  <si>
    <t>Shares to Calculate EPS</t>
  </si>
  <si>
    <t>Effects of exchange rate changes on cash and cash equivalents</t>
  </si>
  <si>
    <t>Provision for WPPF and Welfare Fund</t>
  </si>
  <si>
    <t>Cash and Cash Equivalents at End of Period</t>
  </si>
  <si>
    <t>Shareholders’ Equity</t>
  </si>
  <si>
    <t>Net Operating Cash Flow Per Share</t>
  </si>
  <si>
    <t>Share Capital</t>
  </si>
  <si>
    <t>Revaluation Reserve</t>
  </si>
  <si>
    <t>Retained Earnings</t>
  </si>
  <si>
    <t>Shares to Calculate NOCFPS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</si>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</sst>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u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u/>
      <sz val="11"/>
      <color theme="1"/>
      <name val="Calibri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41" fontId="6" fillId="0" borderId="0" xfId="0" applyNumberFormat="1" applyFont="1"/>
    <xf numFmtId="41" fontId="1" fillId="0" borderId="0" xfId="0" applyNumberFormat="1" applyFont="1"/>
    <xf numFmtId="41" fontId="7" fillId="0" borderId="0" xfId="0" applyNumberFormat="1" applyFont="1" applyAlignment="1"/>
    <xf numFmtId="0" fontId="8" fillId="0" borderId="0" xfId="0" applyFont="1"/>
    <xf numFmtId="41" fontId="2" fillId="0" borderId="1" xfId="0" applyNumberFormat="1" applyFont="1" applyBorder="1"/>
    <xf numFmtId="41" fontId="9" fillId="0" borderId="1" xfId="0" applyNumberFormat="1" applyFont="1" applyBorder="1"/>
    <xf numFmtId="41" fontId="1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1" fillId="0" borderId="3" xfId="0" applyFont="1" applyBorder="1"/>
    <xf numFmtId="41" fontId="7" fillId="0" borderId="0" xfId="0" applyNumberFormat="1" applyFont="1" applyAlignment="1">
      <alignment wrapText="1"/>
    </xf>
    <xf numFmtId="0" fontId="3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41" fontId="1" fillId="0" borderId="3" xfId="0" applyNumberFormat="1" applyFont="1" applyBorder="1"/>
    <xf numFmtId="41" fontId="1" fillId="2" borderId="2" xfId="0" applyNumberFormat="1" applyFont="1" applyFill="1" applyBorder="1"/>
    <xf numFmtId="165" fontId="1" fillId="0" borderId="3" xfId="0" applyNumberFormat="1" applyFont="1" applyBorder="1"/>
    <xf numFmtId="165" fontId="2" fillId="0" borderId="0" xfId="0" applyNumberFormat="1" applyFont="1"/>
    <xf numFmtId="165" fontId="1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9.375" customWidth="1"/>
    <col min="2" max="3" width="12.5" customWidth="1"/>
    <col min="4" max="4" width="12.125" customWidth="1"/>
    <col min="5" max="5" width="12.5" customWidth="1"/>
    <col min="6" max="6" width="14.875" customWidth="1"/>
    <col min="7" max="7" width="14.625" customWidth="1"/>
    <col min="8" max="8" width="12.375" customWidth="1"/>
    <col min="9" max="9" width="14.6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4</v>
      </c>
      <c r="C4" s="4" t="s">
        <v>5</v>
      </c>
      <c r="D4" s="4" t="s">
        <v>4</v>
      </c>
      <c r="E4" s="4" t="s">
        <v>6</v>
      </c>
      <c r="F4" s="4" t="s">
        <v>5</v>
      </c>
      <c r="G4" s="4" t="s">
        <v>4</v>
      </c>
      <c r="H4" s="4" t="s">
        <v>6</v>
      </c>
      <c r="I4" s="4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5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7">
        <v>43738</v>
      </c>
      <c r="I5" s="7">
        <v>43830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9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1" t="s">
        <v>10</v>
      </c>
      <c r="B7" s="13">
        <f t="shared" ref="B7:I7" si="0">SUM(B8:B13)</f>
        <v>1372088663</v>
      </c>
      <c r="C7" s="13">
        <f t="shared" si="0"/>
        <v>1454455266</v>
      </c>
      <c r="D7" s="13">
        <f t="shared" si="0"/>
        <v>1445033558</v>
      </c>
      <c r="E7" s="13">
        <f t="shared" si="0"/>
        <v>1418447390</v>
      </c>
      <c r="F7" s="13">
        <f t="shared" si="0"/>
        <v>1395730558</v>
      </c>
      <c r="G7" s="13">
        <f t="shared" si="0"/>
        <v>1371015537</v>
      </c>
      <c r="H7" s="13">
        <f t="shared" si="0"/>
        <v>1347866505</v>
      </c>
      <c r="I7" s="13">
        <f t="shared" si="0"/>
        <v>1323372519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13</v>
      </c>
      <c r="B8" s="2">
        <v>1189890630</v>
      </c>
      <c r="C8" s="2">
        <v>1297382611</v>
      </c>
      <c r="D8" s="2">
        <v>1285793027</v>
      </c>
      <c r="E8" s="2">
        <v>1351010062</v>
      </c>
      <c r="F8" s="2">
        <v>1328245336</v>
      </c>
      <c r="G8" s="2">
        <v>1303357791</v>
      </c>
      <c r="H8" s="14">
        <v>1279379303</v>
      </c>
      <c r="I8" s="14">
        <v>1256028765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15</v>
      </c>
      <c r="B9" s="2">
        <v>2071854</v>
      </c>
      <c r="C9" s="2">
        <v>2165413</v>
      </c>
      <c r="D9" s="2">
        <v>1913959</v>
      </c>
      <c r="E9" s="2">
        <v>1411051</v>
      </c>
      <c r="F9" s="2">
        <v>1163022</v>
      </c>
      <c r="G9" s="2">
        <v>1057239</v>
      </c>
      <c r="H9" s="14">
        <v>847555</v>
      </c>
      <c r="I9" s="14">
        <v>742714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17</v>
      </c>
      <c r="B10" s="2">
        <v>150086956</v>
      </c>
      <c r="C10" s="2">
        <v>101758336</v>
      </c>
      <c r="D10" s="2">
        <v>104131313</v>
      </c>
      <c r="E10" s="2">
        <v>12847598</v>
      </c>
      <c r="F10" s="2">
        <v>12847598</v>
      </c>
      <c r="G10" s="2">
        <v>12847598</v>
      </c>
      <c r="H10" s="14">
        <v>13966028</v>
      </c>
      <c r="I10" s="14">
        <v>12847598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4" t="s">
        <v>20</v>
      </c>
      <c r="B11" s="2"/>
      <c r="C11" s="2"/>
      <c r="D11" s="2"/>
      <c r="E11" s="2"/>
      <c r="F11" s="2"/>
      <c r="G11" s="2"/>
      <c r="H11" s="14">
        <v>48357767</v>
      </c>
      <c r="I11" s="14">
        <v>48380354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22</v>
      </c>
      <c r="B12" s="2">
        <v>25512501</v>
      </c>
      <c r="C12" s="2">
        <v>48391568</v>
      </c>
      <c r="D12" s="2">
        <v>48437921</v>
      </c>
      <c r="E12" s="2">
        <v>48257832</v>
      </c>
      <c r="F12" s="2">
        <v>48404805</v>
      </c>
      <c r="G12" s="2">
        <v>48437057</v>
      </c>
      <c r="H12" s="14">
        <v>0</v>
      </c>
      <c r="I12" s="14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24</v>
      </c>
      <c r="B13" s="2">
        <v>4526722</v>
      </c>
      <c r="C13" s="2">
        <v>4757338</v>
      </c>
      <c r="D13" s="2">
        <v>4757338</v>
      </c>
      <c r="E13" s="2">
        <v>4920847</v>
      </c>
      <c r="F13" s="2">
        <v>5069797</v>
      </c>
      <c r="G13" s="2">
        <v>5315852</v>
      </c>
      <c r="H13" s="14">
        <v>5315852</v>
      </c>
      <c r="I13" s="14">
        <v>5373088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1" t="s">
        <v>28</v>
      </c>
      <c r="B15" s="13">
        <f t="shared" ref="B15:I15" si="1">SUM(B16:B22)</f>
        <v>1608068817</v>
      </c>
      <c r="C15" s="13">
        <f t="shared" si="1"/>
        <v>2017046166</v>
      </c>
      <c r="D15" s="13">
        <f t="shared" si="1"/>
        <v>2210132190</v>
      </c>
      <c r="E15" s="13">
        <f t="shared" si="1"/>
        <v>2387791190</v>
      </c>
      <c r="F15" s="13">
        <f t="shared" si="1"/>
        <v>2476925942</v>
      </c>
      <c r="G15" s="13">
        <f t="shared" si="1"/>
        <v>2442330378</v>
      </c>
      <c r="H15" s="13">
        <f t="shared" si="1"/>
        <v>1934164323</v>
      </c>
      <c r="I15" s="13">
        <f t="shared" si="1"/>
        <v>2018517954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30</v>
      </c>
      <c r="B16" s="2">
        <v>553286533</v>
      </c>
      <c r="C16" s="2">
        <v>488545974</v>
      </c>
      <c r="D16" s="2">
        <v>600216853</v>
      </c>
      <c r="E16" s="2">
        <v>776523788</v>
      </c>
      <c r="F16" s="2">
        <v>739235409</v>
      </c>
      <c r="G16" s="2">
        <v>608128090</v>
      </c>
      <c r="H16" s="14">
        <v>533733065</v>
      </c>
      <c r="I16" s="14">
        <v>558553264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32</v>
      </c>
      <c r="B17" s="2">
        <v>874157342</v>
      </c>
      <c r="C17" s="2">
        <v>973270827</v>
      </c>
      <c r="D17" s="2">
        <v>1038782624</v>
      </c>
      <c r="E17" s="2">
        <v>1146791563</v>
      </c>
      <c r="F17" s="2">
        <v>1274604935</v>
      </c>
      <c r="G17" s="2">
        <v>1227082993</v>
      </c>
      <c r="H17" s="14">
        <v>1027226594</v>
      </c>
      <c r="I17" s="14">
        <v>1054971265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34</v>
      </c>
      <c r="B18" s="2">
        <v>1874308</v>
      </c>
      <c r="C18" s="2">
        <v>3407386</v>
      </c>
      <c r="D18" s="2">
        <v>3999948</v>
      </c>
      <c r="E18" s="2">
        <v>938693</v>
      </c>
      <c r="F18" s="2">
        <v>1189908</v>
      </c>
      <c r="G18" s="2">
        <v>1474791</v>
      </c>
      <c r="H18" s="14">
        <v>804461</v>
      </c>
      <c r="I18" s="14">
        <v>1283372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36</v>
      </c>
      <c r="B19" s="2">
        <v>64134582</v>
      </c>
      <c r="C19" s="2">
        <v>98655800</v>
      </c>
      <c r="D19" s="2">
        <v>66781251</v>
      </c>
      <c r="E19" s="2">
        <v>62932040</v>
      </c>
      <c r="F19" s="2">
        <v>49884977</v>
      </c>
      <c r="G19" s="2">
        <v>62681840</v>
      </c>
      <c r="H19" s="14">
        <v>50506804</v>
      </c>
      <c r="I19" s="14">
        <v>56183286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38</v>
      </c>
      <c r="B20" s="2">
        <v>100013120</v>
      </c>
      <c r="C20" s="2">
        <v>434201150</v>
      </c>
      <c r="D20" s="2">
        <v>488231778</v>
      </c>
      <c r="E20" s="2">
        <v>385198171</v>
      </c>
      <c r="F20" s="2">
        <v>397908852</v>
      </c>
      <c r="G20" s="2">
        <v>520544793</v>
      </c>
      <c r="H20" s="14">
        <v>302407725</v>
      </c>
      <c r="I20" s="14">
        <v>326419322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40</v>
      </c>
      <c r="B21" s="2">
        <v>8239705</v>
      </c>
      <c r="C21" s="2">
        <v>8604622</v>
      </c>
      <c r="D21" s="2">
        <v>8604622</v>
      </c>
      <c r="E21" s="2">
        <v>8820656</v>
      </c>
      <c r="F21" s="2">
        <v>9071851</v>
      </c>
      <c r="G21" s="2">
        <v>9263879</v>
      </c>
      <c r="H21" s="14">
        <v>9527523</v>
      </c>
      <c r="I21" s="14">
        <v>9593550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43</v>
      </c>
      <c r="B22" s="2">
        <v>6363227</v>
      </c>
      <c r="C22" s="2">
        <v>10360407</v>
      </c>
      <c r="D22" s="2">
        <v>3515114</v>
      </c>
      <c r="E22" s="2">
        <v>6586279</v>
      </c>
      <c r="F22" s="2">
        <v>5030010</v>
      </c>
      <c r="G22" s="2">
        <v>13153992</v>
      </c>
      <c r="H22" s="14">
        <v>9958151</v>
      </c>
      <c r="I22" s="14">
        <v>11513895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3"/>
      <c r="B24" s="13">
        <f>SUM(B7,B15)+1</f>
        <v>2980157481</v>
      </c>
      <c r="C24" s="13">
        <f t="shared" ref="C24:H24" si="2">SUM(C7,C15)</f>
        <v>3471501432</v>
      </c>
      <c r="D24" s="13">
        <f t="shared" si="2"/>
        <v>3655165748</v>
      </c>
      <c r="E24" s="13">
        <f t="shared" si="2"/>
        <v>3806238580</v>
      </c>
      <c r="F24" s="13">
        <f t="shared" si="2"/>
        <v>3872656500</v>
      </c>
      <c r="G24" s="13">
        <f t="shared" si="2"/>
        <v>3813345915</v>
      </c>
      <c r="H24" s="13">
        <f t="shared" si="2"/>
        <v>3282030828</v>
      </c>
      <c r="I24" s="13">
        <f>SUM(I7,I15)-1</f>
        <v>3341890472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3"/>
      <c r="B25" s="13"/>
      <c r="C25" s="13"/>
      <c r="D25" s="13"/>
      <c r="E25" s="13"/>
      <c r="F25" s="1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2" t="s">
        <v>52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3" t="s">
        <v>55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1" t="s">
        <v>58</v>
      </c>
      <c r="B28" s="13">
        <f t="shared" ref="B28:I28" si="3">SUM(B29:B32)</f>
        <v>240891912</v>
      </c>
      <c r="C28" s="13">
        <f t="shared" si="3"/>
        <v>251867241</v>
      </c>
      <c r="D28" s="13">
        <f t="shared" si="3"/>
        <v>236098554</v>
      </c>
      <c r="E28" s="13">
        <f t="shared" si="3"/>
        <v>208678805</v>
      </c>
      <c r="F28" s="13">
        <f t="shared" si="3"/>
        <v>193571166</v>
      </c>
      <c r="G28" s="13">
        <f t="shared" si="3"/>
        <v>312152060</v>
      </c>
      <c r="H28" s="13">
        <f t="shared" si="3"/>
        <v>269881070</v>
      </c>
      <c r="I28" s="13">
        <f t="shared" si="3"/>
        <v>151861657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4" t="s">
        <v>62</v>
      </c>
      <c r="B29" s="2">
        <v>153685217</v>
      </c>
      <c r="C29" s="2">
        <v>146515622</v>
      </c>
      <c r="D29" s="2">
        <v>129140524</v>
      </c>
      <c r="E29" s="2">
        <v>96039982</v>
      </c>
      <c r="F29" s="2">
        <v>78262633</v>
      </c>
      <c r="G29" s="2">
        <v>194314827</v>
      </c>
      <c r="H29" s="14">
        <v>146871836</v>
      </c>
      <c r="I29" s="14">
        <v>24178258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65</v>
      </c>
      <c r="B30" s="2"/>
      <c r="C30" s="2"/>
      <c r="D30" s="2"/>
      <c r="E30" s="2"/>
      <c r="F30" s="2"/>
      <c r="G30" s="2"/>
      <c r="H30" s="14">
        <v>0</v>
      </c>
      <c r="I30" s="14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68</v>
      </c>
      <c r="B31" s="2">
        <v>54835488</v>
      </c>
      <c r="C31" s="2">
        <v>64563910</v>
      </c>
      <c r="D31" s="2">
        <v>65709979</v>
      </c>
      <c r="E31" s="2">
        <v>68859885</v>
      </c>
      <c r="F31" s="2">
        <v>71754058</v>
      </c>
      <c r="G31" s="2">
        <v>74158677</v>
      </c>
      <c r="H31" s="14">
        <v>79852963</v>
      </c>
      <c r="I31" s="14">
        <v>85600404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71</v>
      </c>
      <c r="B32" s="2">
        <v>32371207</v>
      </c>
      <c r="C32" s="2">
        <v>40787709</v>
      </c>
      <c r="D32" s="2">
        <v>41248051</v>
      </c>
      <c r="E32" s="2">
        <v>43778938</v>
      </c>
      <c r="F32" s="2">
        <v>43554475</v>
      </c>
      <c r="G32" s="2">
        <v>43678556</v>
      </c>
      <c r="H32" s="14">
        <v>43156271</v>
      </c>
      <c r="I32" s="14">
        <v>42082995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1" t="s">
        <v>73</v>
      </c>
      <c r="B34" s="13">
        <f t="shared" ref="B34:I34" si="4">SUM(B35:B41)</f>
        <v>1358471735</v>
      </c>
      <c r="C34" s="13">
        <f t="shared" si="4"/>
        <v>1782596789</v>
      </c>
      <c r="D34" s="13">
        <f t="shared" si="4"/>
        <v>1949064631</v>
      </c>
      <c r="E34" s="13">
        <f t="shared" si="4"/>
        <v>2087664066</v>
      </c>
      <c r="F34" s="13">
        <f t="shared" si="4"/>
        <v>2174917328</v>
      </c>
      <c r="G34" s="13">
        <f t="shared" si="4"/>
        <v>1956551640</v>
      </c>
      <c r="H34" s="13">
        <f t="shared" si="4"/>
        <v>1416781351</v>
      </c>
      <c r="I34" s="13">
        <f t="shared" si="4"/>
        <v>1597410858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75</v>
      </c>
      <c r="B35" s="2">
        <v>700589613</v>
      </c>
      <c r="C35" s="2">
        <v>743194869</v>
      </c>
      <c r="D35" s="2">
        <v>807499973</v>
      </c>
      <c r="E35" s="2">
        <v>975408480</v>
      </c>
      <c r="F35" s="2">
        <v>867496402</v>
      </c>
      <c r="G35" s="2">
        <v>616167148</v>
      </c>
      <c r="H35" s="14">
        <v>715640886</v>
      </c>
      <c r="I35" s="14">
        <v>795520885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76</v>
      </c>
      <c r="B36" s="2">
        <v>90429789</v>
      </c>
      <c r="C36" s="2">
        <v>91054836</v>
      </c>
      <c r="D36" s="2">
        <v>91980872</v>
      </c>
      <c r="E36" s="2">
        <v>90786492</v>
      </c>
      <c r="F36" s="2">
        <v>90650184</v>
      </c>
      <c r="G36" s="2">
        <v>153167148</v>
      </c>
      <c r="H36" s="14">
        <v>142553451</v>
      </c>
      <c r="I36" s="14">
        <v>68507490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78</v>
      </c>
      <c r="B37" s="2">
        <v>6134813</v>
      </c>
      <c r="C37" s="2">
        <v>165494</v>
      </c>
      <c r="D37" s="2"/>
      <c r="E37" s="2"/>
      <c r="F37" s="2"/>
      <c r="G37" s="2"/>
      <c r="H37" s="14">
        <v>0</v>
      </c>
      <c r="I37" s="14">
        <v>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79</v>
      </c>
      <c r="B38" s="2">
        <v>32126892</v>
      </c>
      <c r="C38" s="2">
        <v>46312282</v>
      </c>
      <c r="D38" s="2">
        <v>33298724</v>
      </c>
      <c r="E38" s="2">
        <v>41811014</v>
      </c>
      <c r="F38" s="2">
        <v>29773234</v>
      </c>
      <c r="G38" s="2">
        <v>37006486</v>
      </c>
      <c r="H38" s="14">
        <v>48771975</v>
      </c>
      <c r="I38" s="14">
        <v>60757446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80</v>
      </c>
      <c r="B39" s="2">
        <v>54172268</v>
      </c>
      <c r="C39" s="2"/>
      <c r="D39" s="2"/>
      <c r="E39" s="2"/>
      <c r="F39" s="2">
        <v>93537674</v>
      </c>
      <c r="G39" s="2"/>
      <c r="H39" s="14">
        <v>0</v>
      </c>
      <c r="I39" s="14"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82</v>
      </c>
      <c r="B40" s="2">
        <v>415645148</v>
      </c>
      <c r="C40" s="2">
        <v>833392200</v>
      </c>
      <c r="D40" s="2">
        <v>944625681</v>
      </c>
      <c r="E40" s="2">
        <v>911383493</v>
      </c>
      <c r="F40" s="2">
        <v>1019613001</v>
      </c>
      <c r="G40" s="2">
        <v>1071724850</v>
      </c>
      <c r="H40" s="14">
        <v>432161333</v>
      </c>
      <c r="I40" s="14">
        <v>589092408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85</v>
      </c>
      <c r="B41" s="2">
        <v>59373212</v>
      </c>
      <c r="C41" s="2">
        <v>68477108</v>
      </c>
      <c r="D41" s="2">
        <v>71659381</v>
      </c>
      <c r="E41" s="2">
        <v>68274587</v>
      </c>
      <c r="F41" s="2">
        <v>73846833</v>
      </c>
      <c r="G41" s="2">
        <v>78486008</v>
      </c>
      <c r="H41" s="14">
        <v>77653706</v>
      </c>
      <c r="I41" s="14">
        <v>83532629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3"/>
      <c r="B43" s="13">
        <f t="shared" ref="B43:I43" si="5">SUM(B34,B28)</f>
        <v>1599363647</v>
      </c>
      <c r="C43" s="13">
        <f t="shared" si="5"/>
        <v>2034464030</v>
      </c>
      <c r="D43" s="13">
        <f t="shared" si="5"/>
        <v>2185163185</v>
      </c>
      <c r="E43" s="13">
        <f t="shared" si="5"/>
        <v>2296342871</v>
      </c>
      <c r="F43" s="13">
        <f t="shared" si="5"/>
        <v>2368488494</v>
      </c>
      <c r="G43" s="13">
        <f t="shared" si="5"/>
        <v>2268703700</v>
      </c>
      <c r="H43" s="13">
        <f t="shared" si="5"/>
        <v>1686662421</v>
      </c>
      <c r="I43" s="13">
        <f t="shared" si="5"/>
        <v>1749272515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3"/>
      <c r="B44" s="13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1" t="s">
        <v>87</v>
      </c>
      <c r="B45" s="13">
        <f t="shared" ref="B45:I45" si="6">SUM(B46:B49)</f>
        <v>1380793834</v>
      </c>
      <c r="C45" s="13">
        <f t="shared" si="6"/>
        <v>1437037402</v>
      </c>
      <c r="D45" s="13">
        <f t="shared" si="6"/>
        <v>1470002563</v>
      </c>
      <c r="E45" s="13">
        <f t="shared" si="6"/>
        <v>1509895709</v>
      </c>
      <c r="F45" s="13">
        <f t="shared" si="6"/>
        <v>1504168006</v>
      </c>
      <c r="G45" s="13">
        <f t="shared" si="6"/>
        <v>1544519039</v>
      </c>
      <c r="H45" s="13">
        <f t="shared" si="6"/>
        <v>1595368408</v>
      </c>
      <c r="I45" s="13">
        <f t="shared" si="6"/>
        <v>1592617956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89</v>
      </c>
      <c r="B46" s="2">
        <v>572000000</v>
      </c>
      <c r="C46" s="2">
        <v>600600000</v>
      </c>
      <c r="D46" s="2">
        <v>600600000</v>
      </c>
      <c r="E46" s="2">
        <v>600600000</v>
      </c>
      <c r="F46" s="2">
        <v>630630000</v>
      </c>
      <c r="G46" s="2">
        <v>630630000</v>
      </c>
      <c r="H46" s="14">
        <v>630630000</v>
      </c>
      <c r="I46" s="14">
        <v>662161500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57</v>
      </c>
      <c r="B47" s="2">
        <v>120000000</v>
      </c>
      <c r="C47" s="2">
        <v>120000000</v>
      </c>
      <c r="D47" s="2">
        <v>120000000</v>
      </c>
      <c r="E47" s="2">
        <v>120000000</v>
      </c>
      <c r="F47" s="2">
        <v>120000000</v>
      </c>
      <c r="G47" s="2">
        <v>120000000</v>
      </c>
      <c r="H47" s="14">
        <v>120000000</v>
      </c>
      <c r="I47" s="14">
        <v>120000000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 t="s">
        <v>90</v>
      </c>
      <c r="B48" s="2">
        <v>214391703</v>
      </c>
      <c r="C48" s="2">
        <v>214391703</v>
      </c>
      <c r="D48" s="2">
        <v>214391703</v>
      </c>
      <c r="E48" s="2">
        <v>214391703</v>
      </c>
      <c r="F48" s="2">
        <v>214391703</v>
      </c>
      <c r="G48" s="2">
        <v>214391703</v>
      </c>
      <c r="H48" s="14">
        <v>214391703</v>
      </c>
      <c r="I48" s="14">
        <v>214391703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91</v>
      </c>
      <c r="B49" s="2">
        <v>474402131</v>
      </c>
      <c r="C49" s="2">
        <v>502045699</v>
      </c>
      <c r="D49" s="2">
        <v>535010860</v>
      </c>
      <c r="E49" s="2">
        <v>574904006</v>
      </c>
      <c r="F49" s="2">
        <v>539146303</v>
      </c>
      <c r="G49" s="2">
        <v>579497336</v>
      </c>
      <c r="H49" s="14">
        <v>630346705</v>
      </c>
      <c r="I49" s="14">
        <v>596064753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3"/>
      <c r="B51" s="13">
        <f t="shared" ref="B51:H51" si="7">SUM(B45,B43)</f>
        <v>2980157481</v>
      </c>
      <c r="C51" s="13">
        <f t="shared" si="7"/>
        <v>3471501432</v>
      </c>
      <c r="D51" s="13">
        <f t="shared" si="7"/>
        <v>3655165748</v>
      </c>
      <c r="E51" s="13">
        <f t="shared" si="7"/>
        <v>3806238580</v>
      </c>
      <c r="F51" s="13">
        <f t="shared" si="7"/>
        <v>3872656500</v>
      </c>
      <c r="G51" s="13">
        <f t="shared" si="7"/>
        <v>3813222739</v>
      </c>
      <c r="H51" s="13">
        <f t="shared" si="7"/>
        <v>3282030829</v>
      </c>
      <c r="I51" s="13">
        <f>SUM(I45,I43)+1</f>
        <v>3341890472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0" t="s">
        <v>93</v>
      </c>
      <c r="B53" s="28">
        <f t="shared" ref="B53:I53" si="8">B45/(B46/10)</f>
        <v>24.139752342657342</v>
      </c>
      <c r="C53" s="28">
        <f t="shared" si="8"/>
        <v>23.926696669996669</v>
      </c>
      <c r="D53" s="28">
        <f t="shared" si="8"/>
        <v>24.475567149517151</v>
      </c>
      <c r="E53" s="28">
        <f t="shared" si="8"/>
        <v>25.139788694638696</v>
      </c>
      <c r="F53" s="28">
        <f t="shared" si="8"/>
        <v>23.851830804116517</v>
      </c>
      <c r="G53" s="28">
        <f t="shared" si="8"/>
        <v>24.491683538683539</v>
      </c>
      <c r="H53" s="28">
        <f t="shared" si="8"/>
        <v>25.298010053438624</v>
      </c>
      <c r="I53" s="28">
        <f t="shared" si="8"/>
        <v>24.05180542813196</v>
      </c>
      <c r="J53" s="2"/>
      <c r="K53" s="2"/>
      <c r="L53" s="2"/>
      <c r="M53" s="2"/>
      <c r="N53" s="2"/>
      <c r="O53" s="2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 x14ac:dyDescent="0.25">
      <c r="A54" s="10" t="s">
        <v>94</v>
      </c>
      <c r="B54" s="2">
        <f t="shared" ref="B54:I54" si="9">B46/10</f>
        <v>57200000</v>
      </c>
      <c r="C54" s="2">
        <f t="shared" si="9"/>
        <v>60060000</v>
      </c>
      <c r="D54" s="2">
        <f t="shared" si="9"/>
        <v>60060000</v>
      </c>
      <c r="E54" s="2">
        <f t="shared" si="9"/>
        <v>60060000</v>
      </c>
      <c r="F54" s="2">
        <f t="shared" si="9"/>
        <v>63063000</v>
      </c>
      <c r="G54" s="2">
        <f t="shared" si="9"/>
        <v>63063000</v>
      </c>
      <c r="H54" s="2">
        <f t="shared" si="9"/>
        <v>63063000</v>
      </c>
      <c r="I54" s="2">
        <f t="shared" si="9"/>
        <v>66216150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.75" customWidth="1"/>
    <col min="2" max="2" width="12.875" customWidth="1"/>
    <col min="3" max="3" width="13.75" customWidth="1"/>
    <col min="4" max="4" width="13.5" customWidth="1"/>
    <col min="5" max="5" width="12.875" customWidth="1"/>
    <col min="6" max="6" width="12.5" customWidth="1"/>
    <col min="7" max="7" width="14" customWidth="1"/>
    <col min="8" max="8" width="14.25" customWidth="1"/>
    <col min="9" max="9" width="13.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3</v>
      </c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4</v>
      </c>
      <c r="C4" s="4" t="s">
        <v>5</v>
      </c>
      <c r="D4" s="4" t="s">
        <v>4</v>
      </c>
      <c r="E4" s="4" t="s">
        <v>6</v>
      </c>
      <c r="F4" s="4" t="s">
        <v>5</v>
      </c>
      <c r="G4" s="4" t="s">
        <v>4</v>
      </c>
      <c r="H4" s="4" t="s">
        <v>6</v>
      </c>
      <c r="I4" s="4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8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7">
        <v>43738</v>
      </c>
      <c r="I5" s="7">
        <v>43830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x14ac:dyDescent="0.25">
      <c r="A6" s="10" t="s">
        <v>8</v>
      </c>
      <c r="B6" s="2">
        <v>1160870465</v>
      </c>
      <c r="C6" s="12">
        <v>911700939</v>
      </c>
      <c r="D6" s="2">
        <v>1443468915</v>
      </c>
      <c r="E6" s="2">
        <v>561403348</v>
      </c>
      <c r="F6" s="2">
        <v>1183578648</v>
      </c>
      <c r="G6" s="2">
        <v>1719875882</v>
      </c>
      <c r="H6" s="14">
        <v>536624908</v>
      </c>
      <c r="I6" s="14">
        <v>1126378838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 t="s">
        <v>12</v>
      </c>
      <c r="B7" s="16">
        <v>892093301</v>
      </c>
      <c r="C7" s="16">
        <v>724164055</v>
      </c>
      <c r="D7" s="16">
        <v>1149525260</v>
      </c>
      <c r="E7" s="17">
        <v>465432252</v>
      </c>
      <c r="F7" s="17">
        <v>969531154</v>
      </c>
      <c r="G7" s="2">
        <v>1399697477</v>
      </c>
      <c r="H7" s="14">
        <v>436912220</v>
      </c>
      <c r="I7" s="14">
        <v>886945805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19</v>
      </c>
      <c r="B8" s="13">
        <f t="shared" ref="B8:H8" si="0">B6-B7</f>
        <v>268777164</v>
      </c>
      <c r="C8" s="13">
        <f t="shared" si="0"/>
        <v>187536884</v>
      </c>
      <c r="D8" s="13">
        <f t="shared" si="0"/>
        <v>293943655</v>
      </c>
      <c r="E8" s="13">
        <f t="shared" si="0"/>
        <v>95971096</v>
      </c>
      <c r="F8" s="13">
        <f t="shared" si="0"/>
        <v>214047494</v>
      </c>
      <c r="G8" s="13">
        <f t="shared" si="0"/>
        <v>320178405</v>
      </c>
      <c r="H8" s="13">
        <f t="shared" si="0"/>
        <v>99712688</v>
      </c>
      <c r="I8" s="13">
        <f>I6-I7+1</f>
        <v>239433034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3"/>
      <c r="B9" s="13"/>
      <c r="C9" s="13"/>
      <c r="D9" s="2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0" t="s">
        <v>26</v>
      </c>
      <c r="B10" s="2">
        <v>64333344</v>
      </c>
      <c r="C10" s="2">
        <v>57103101</v>
      </c>
      <c r="D10" s="2">
        <v>90657660</v>
      </c>
      <c r="E10" s="2">
        <v>38382783</v>
      </c>
      <c r="F10" s="2">
        <v>73110289</v>
      </c>
      <c r="G10" s="2">
        <v>106337795</v>
      </c>
      <c r="H10" s="14">
        <v>36480981</v>
      </c>
      <c r="I10" s="14">
        <v>70261277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29</v>
      </c>
      <c r="B11" s="2">
        <v>29842770</v>
      </c>
      <c r="C11" s="2">
        <v>21789652</v>
      </c>
      <c r="D11" s="2">
        <v>32318658</v>
      </c>
      <c r="E11" s="2">
        <v>16765683</v>
      </c>
      <c r="F11" s="2">
        <v>28346905</v>
      </c>
      <c r="G11" s="2">
        <v>38794049</v>
      </c>
      <c r="H11" s="14">
        <v>12837688</v>
      </c>
      <c r="I11" s="14">
        <v>26641956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0" t="s">
        <v>31</v>
      </c>
      <c r="B13" s="13">
        <f t="shared" ref="B13:I13" si="1">B8-B10-B11</f>
        <v>174601050</v>
      </c>
      <c r="C13" s="13">
        <f t="shared" si="1"/>
        <v>108644131</v>
      </c>
      <c r="D13" s="13">
        <f t="shared" si="1"/>
        <v>170967337</v>
      </c>
      <c r="E13" s="13">
        <f t="shared" si="1"/>
        <v>40822630</v>
      </c>
      <c r="F13" s="13">
        <f t="shared" si="1"/>
        <v>112590300</v>
      </c>
      <c r="G13" s="13">
        <f t="shared" si="1"/>
        <v>175046561</v>
      </c>
      <c r="H13" s="13">
        <f t="shared" si="1"/>
        <v>50394019</v>
      </c>
      <c r="I13" s="13">
        <f t="shared" si="1"/>
        <v>142529801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0" t="s">
        <v>37</v>
      </c>
      <c r="B14" s="13"/>
      <c r="C14" s="13"/>
      <c r="D14" s="13"/>
      <c r="E14" s="13"/>
      <c r="F14" s="1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41</v>
      </c>
      <c r="B15" s="2">
        <v>62119477</v>
      </c>
      <c r="C15" s="2">
        <v>39894983</v>
      </c>
      <c r="D15" s="2">
        <v>64496134</v>
      </c>
      <c r="E15" s="2">
        <v>33811763</v>
      </c>
      <c r="F15" s="2">
        <v>62291808</v>
      </c>
      <c r="G15" s="2">
        <v>94632103</v>
      </c>
      <c r="H15" s="14">
        <v>28401631</v>
      </c>
      <c r="I15" s="14">
        <v>56096021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44</v>
      </c>
      <c r="B16" s="2"/>
      <c r="C16" s="2">
        <v>26610791</v>
      </c>
      <c r="D16" s="2">
        <v>29086260</v>
      </c>
      <c r="E16" s="2">
        <v>13624363</v>
      </c>
      <c r="F16" s="2">
        <v>38490319</v>
      </c>
      <c r="G16" s="2">
        <v>58564991</v>
      </c>
      <c r="H16" s="14">
        <v>5626523</v>
      </c>
      <c r="I16" s="14">
        <v>14568628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46</v>
      </c>
      <c r="B17" s="2">
        <v>20037170</v>
      </c>
      <c r="C17" s="2">
        <v>780000</v>
      </c>
      <c r="D17" s="2">
        <v>1170000</v>
      </c>
      <c r="E17" s="2">
        <v>525962</v>
      </c>
      <c r="F17" s="2">
        <v>2430960</v>
      </c>
      <c r="G17" s="2">
        <v>4436435</v>
      </c>
      <c r="H17" s="14">
        <v>905675</v>
      </c>
      <c r="I17" s="14">
        <v>2473006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48</v>
      </c>
      <c r="B18" s="2">
        <v>1014441</v>
      </c>
      <c r="C18" s="2">
        <v>93874</v>
      </c>
      <c r="D18" s="2">
        <v>140227</v>
      </c>
      <c r="E18" s="2">
        <v>7973</v>
      </c>
      <c r="F18" s="2">
        <v>139001</v>
      </c>
      <c r="G18" s="2">
        <v>171253</v>
      </c>
      <c r="H18" s="14">
        <v>30117</v>
      </c>
      <c r="I18" s="14">
        <v>52704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0" t="s">
        <v>50</v>
      </c>
      <c r="B19" s="13">
        <f t="shared" ref="B19:D19" si="2">B13-B15+B16+B17+B18</f>
        <v>133533184</v>
      </c>
      <c r="C19" s="13">
        <f t="shared" si="2"/>
        <v>96233813</v>
      </c>
      <c r="D19" s="13">
        <f t="shared" si="2"/>
        <v>136867690</v>
      </c>
      <c r="E19" s="13">
        <f>E13-E15+E16+E17-E18</f>
        <v>21153219</v>
      </c>
      <c r="F19" s="13">
        <f t="shared" ref="F19:I19" si="3">F13-F15+F16+F17+F18</f>
        <v>91358772</v>
      </c>
      <c r="G19" s="13">
        <f t="shared" si="3"/>
        <v>143587137</v>
      </c>
      <c r="H19" s="13">
        <f t="shared" si="3"/>
        <v>28554703</v>
      </c>
      <c r="I19" s="13">
        <f t="shared" si="3"/>
        <v>103528118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51</v>
      </c>
      <c r="B20" s="2">
        <v>6676659</v>
      </c>
      <c r="C20" s="2">
        <v>48811691</v>
      </c>
      <c r="D20" s="2">
        <v>6843385</v>
      </c>
      <c r="E20" s="2">
        <v>1057661</v>
      </c>
      <c r="F20" s="2">
        <v>4567939</v>
      </c>
      <c r="G20" s="2">
        <v>7179357</v>
      </c>
      <c r="H20" s="14">
        <v>1427735</v>
      </c>
      <c r="I20" s="14">
        <v>5176406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0" t="s">
        <v>53</v>
      </c>
      <c r="B21" s="13">
        <f t="shared" ref="B21:I21" si="4">B19-B20</f>
        <v>126856525</v>
      </c>
      <c r="C21" s="13">
        <f t="shared" si="4"/>
        <v>47422122</v>
      </c>
      <c r="D21" s="2">
        <f t="shared" si="4"/>
        <v>130024305</v>
      </c>
      <c r="E21" s="13">
        <f t="shared" si="4"/>
        <v>20095558</v>
      </c>
      <c r="F21" s="13">
        <f t="shared" si="4"/>
        <v>86790833</v>
      </c>
      <c r="G21" s="13">
        <f t="shared" si="4"/>
        <v>136407780</v>
      </c>
      <c r="H21" s="13">
        <f t="shared" si="4"/>
        <v>27126968</v>
      </c>
      <c r="I21" s="13">
        <f t="shared" si="4"/>
        <v>98351712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13"/>
      <c r="C22" s="13"/>
      <c r="D22" s="2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1" t="s">
        <v>59</v>
      </c>
      <c r="B23" s="13">
        <f t="shared" ref="B23:I23" si="5">SUM(B24:B25)</f>
        <v>-19669168</v>
      </c>
      <c r="C23" s="13">
        <f t="shared" si="5"/>
        <v>0</v>
      </c>
      <c r="D23" s="13">
        <f t="shared" si="5"/>
        <v>-21567467</v>
      </c>
      <c r="E23" s="13">
        <f t="shared" si="5"/>
        <v>-4730401</v>
      </c>
      <c r="F23" s="13">
        <f t="shared" si="5"/>
        <v>-17093378</v>
      </c>
      <c r="G23" s="13">
        <f t="shared" si="5"/>
        <v>-26359292</v>
      </c>
      <c r="H23" s="13">
        <f t="shared" si="5"/>
        <v>-4669330</v>
      </c>
      <c r="I23" s="13">
        <f t="shared" si="5"/>
        <v>-15581525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63</v>
      </c>
      <c r="B24" s="2">
        <v>-18188663</v>
      </c>
      <c r="C24" s="2"/>
      <c r="D24" s="2">
        <v>-20743747</v>
      </c>
      <c r="E24" s="2">
        <v>-4951317</v>
      </c>
      <c r="F24" s="2">
        <v>-17538757</v>
      </c>
      <c r="G24" s="2">
        <v>-26680590</v>
      </c>
      <c r="H24" s="14">
        <v>-5527800</v>
      </c>
      <c r="I24" s="14">
        <v>-17513271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66</v>
      </c>
      <c r="B25" s="2">
        <v>-1480505</v>
      </c>
      <c r="C25" s="2"/>
      <c r="D25" s="2">
        <v>-823720</v>
      </c>
      <c r="E25" s="2">
        <v>220916</v>
      </c>
      <c r="F25" s="2">
        <v>445379</v>
      </c>
      <c r="G25" s="2">
        <v>321298</v>
      </c>
      <c r="H25" s="14">
        <v>858470</v>
      </c>
      <c r="I25" s="14">
        <v>1931746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0" t="s">
        <v>69</v>
      </c>
      <c r="B26" s="24">
        <f t="shared" ref="B26:G26" si="6">B21+B23</f>
        <v>107187357</v>
      </c>
      <c r="C26" s="24">
        <f t="shared" si="6"/>
        <v>47422122</v>
      </c>
      <c r="D26" s="24">
        <f t="shared" si="6"/>
        <v>108456838</v>
      </c>
      <c r="E26" s="24">
        <f t="shared" si="6"/>
        <v>15365157</v>
      </c>
      <c r="F26" s="24">
        <f t="shared" si="6"/>
        <v>69697455</v>
      </c>
      <c r="G26" s="24">
        <f t="shared" si="6"/>
        <v>110048488</v>
      </c>
      <c r="H26" s="24">
        <f>H21+H23+1</f>
        <v>22457639</v>
      </c>
      <c r="I26" s="24">
        <f>I21+I23</f>
        <v>82770187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/>
      <c r="B27" s="13"/>
      <c r="C27" s="13"/>
      <c r="D27" s="2"/>
      <c r="E27" s="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0" t="s">
        <v>74</v>
      </c>
      <c r="B28" s="26">
        <f>B26/('1'!B46/10)</f>
        <v>1.8739048426573426</v>
      </c>
      <c r="C28" s="26">
        <f>C26/('1'!C46/10)</f>
        <v>0.78957912087912085</v>
      </c>
      <c r="D28" s="26">
        <f>D26/('1'!D46/10)</f>
        <v>1.8058081585081585</v>
      </c>
      <c r="E28" s="26">
        <f>E26/('1'!E46/10)</f>
        <v>0.25583011988011989</v>
      </c>
      <c r="F28" s="26">
        <f>F26/('1'!F46/10)</f>
        <v>1.1052036059178916</v>
      </c>
      <c r="G28" s="26">
        <f>G26/('1'!G46/10)</f>
        <v>1.745056340484912</v>
      </c>
      <c r="H28" s="26">
        <f>H26/('1'!H46/10)</f>
        <v>0.35611434597148883</v>
      </c>
      <c r="I28" s="26">
        <f>I26/('1'!I46/10)</f>
        <v>1.249999992448972</v>
      </c>
      <c r="J28" s="2"/>
      <c r="K28" s="2"/>
      <c r="L28" s="2"/>
      <c r="M28" s="2"/>
      <c r="N28" s="2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25">
      <c r="A29" s="20" t="s">
        <v>83</v>
      </c>
      <c r="B29" s="13">
        <f>'1'!B46/10</f>
        <v>57200000</v>
      </c>
      <c r="C29" s="13">
        <f>'1'!C46/10</f>
        <v>60060000</v>
      </c>
      <c r="D29" s="13">
        <f>'1'!D46/10</f>
        <v>60060000</v>
      </c>
      <c r="E29" s="13">
        <f>'1'!E46/10</f>
        <v>60060000</v>
      </c>
      <c r="F29" s="13">
        <f>'1'!F46/10</f>
        <v>63063000</v>
      </c>
      <c r="G29" s="13">
        <f>'1'!G46/10</f>
        <v>63063000</v>
      </c>
      <c r="H29" s="13">
        <f>'1'!H46/10</f>
        <v>63063000</v>
      </c>
      <c r="I29" s="13">
        <f>'1'!I46/10</f>
        <v>66216150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6" sqref="K16"/>
    </sheetView>
  </sheetViews>
  <sheetFormatPr defaultColWidth="12.625" defaultRowHeight="15" customHeight="1" x14ac:dyDescent="0.2"/>
  <cols>
    <col min="1" max="1" width="33.25" customWidth="1"/>
    <col min="2" max="3" width="13.125" customWidth="1"/>
    <col min="4" max="4" width="14.375" customWidth="1"/>
    <col min="5" max="6" width="13.125" customWidth="1"/>
    <col min="7" max="7" width="14.125" customWidth="1"/>
    <col min="8" max="8" width="15" customWidth="1"/>
    <col min="9" max="9" width="13.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2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3</v>
      </c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4</v>
      </c>
      <c r="C4" s="4" t="s">
        <v>5</v>
      </c>
      <c r="D4" s="4" t="s">
        <v>4</v>
      </c>
      <c r="E4" s="4" t="s">
        <v>6</v>
      </c>
      <c r="F4" s="4" t="s">
        <v>5</v>
      </c>
      <c r="G4" s="4" t="s">
        <v>4</v>
      </c>
      <c r="H4" s="4" t="s">
        <v>6</v>
      </c>
      <c r="I4" s="4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8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7">
        <v>43738</v>
      </c>
      <c r="I5" s="7">
        <v>43830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0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11</v>
      </c>
      <c r="B7" s="2">
        <v>1005271800</v>
      </c>
      <c r="C7" s="2">
        <v>784409030</v>
      </c>
      <c r="D7" s="2">
        <v>1250665209</v>
      </c>
      <c r="E7" s="2">
        <v>565338051</v>
      </c>
      <c r="F7" s="2">
        <v>1060862403</v>
      </c>
      <c r="G7" s="2">
        <v>1651345110</v>
      </c>
      <c r="H7" s="14">
        <v>622464234</v>
      </c>
      <c r="I7" s="14">
        <v>1180489258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14</v>
      </c>
      <c r="B8" s="2">
        <v>19478668</v>
      </c>
      <c r="C8" s="2">
        <v>26109401</v>
      </c>
      <c r="D8" s="2">
        <v>28385344</v>
      </c>
      <c r="E8" s="2"/>
      <c r="F8" s="2"/>
      <c r="G8" s="2">
        <v>1615475</v>
      </c>
      <c r="H8" s="14">
        <v>515675</v>
      </c>
      <c r="I8" s="14">
        <v>1081000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16</v>
      </c>
      <c r="B9" s="2">
        <v>-720838586</v>
      </c>
      <c r="C9" s="2">
        <v>-545802581</v>
      </c>
      <c r="D9" s="2">
        <v>-1005292751</v>
      </c>
      <c r="E9" s="2">
        <v>-555342220</v>
      </c>
      <c r="F9" s="2">
        <v>-1095733119</v>
      </c>
      <c r="G9" s="2">
        <v>-1619362896</v>
      </c>
      <c r="H9" s="14">
        <v>-356418904</v>
      </c>
      <c r="I9" s="14">
        <v>-746207759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4" t="s">
        <v>18</v>
      </c>
      <c r="B10" s="2">
        <v>-65883559</v>
      </c>
      <c r="C10" s="2">
        <v>-47088078</v>
      </c>
      <c r="D10" s="2">
        <v>-40528068</v>
      </c>
      <c r="E10" s="2">
        <v>-27133190</v>
      </c>
      <c r="F10" s="2">
        <v>-67492638</v>
      </c>
      <c r="G10" s="2">
        <v>-114577842</v>
      </c>
      <c r="H10" s="14">
        <v>-22948722</v>
      </c>
      <c r="I10" s="14">
        <v>-43590403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21</v>
      </c>
      <c r="B11" s="2">
        <v>-62119477</v>
      </c>
      <c r="C11" s="2">
        <v>-39894983</v>
      </c>
      <c r="D11" s="2">
        <v>-64496134</v>
      </c>
      <c r="E11" s="2"/>
      <c r="F11" s="2"/>
      <c r="G11" s="2"/>
      <c r="H11" s="14">
        <v>0</v>
      </c>
      <c r="I11" s="14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23</v>
      </c>
      <c r="B12" s="2"/>
      <c r="C12" s="2"/>
      <c r="D12" s="2"/>
      <c r="E12" s="2">
        <v>-21383787</v>
      </c>
      <c r="F12" s="2">
        <v>-38741161</v>
      </c>
      <c r="G12" s="2">
        <v>-60934204</v>
      </c>
      <c r="H12" s="14">
        <v>-18088709</v>
      </c>
      <c r="I12" s="14">
        <v>-34083922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25</v>
      </c>
      <c r="B13" s="2">
        <v>-5150631</v>
      </c>
      <c r="C13" s="2">
        <v>-1348000</v>
      </c>
      <c r="D13" s="2">
        <v>-19538240</v>
      </c>
      <c r="E13" s="2">
        <v>-4535822</v>
      </c>
      <c r="F13" s="2">
        <v>-12787133</v>
      </c>
      <c r="G13" s="2">
        <v>-16676351</v>
      </c>
      <c r="H13" s="14">
        <v>-5730000</v>
      </c>
      <c r="I13" s="14">
        <v>-8839701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3" t="s">
        <v>27</v>
      </c>
      <c r="B14" s="18">
        <f t="shared" ref="B14:I14" si="0">SUM(B7:B13)</f>
        <v>170758215</v>
      </c>
      <c r="C14" s="18">
        <f t="shared" si="0"/>
        <v>176384789</v>
      </c>
      <c r="D14" s="18">
        <f t="shared" si="0"/>
        <v>149195360</v>
      </c>
      <c r="E14" s="18">
        <f t="shared" si="0"/>
        <v>-43056968</v>
      </c>
      <c r="F14" s="18">
        <f t="shared" si="0"/>
        <v>-153891648</v>
      </c>
      <c r="G14" s="18">
        <f t="shared" si="0"/>
        <v>-158590708</v>
      </c>
      <c r="H14" s="18">
        <f t="shared" si="0"/>
        <v>219793574</v>
      </c>
      <c r="I14" s="18">
        <f t="shared" si="0"/>
        <v>348848473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0" t="s">
        <v>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9" t="s">
        <v>35</v>
      </c>
      <c r="B17" s="2">
        <v>-101857246</v>
      </c>
      <c r="C17" s="2">
        <v>-61971075</v>
      </c>
      <c r="D17" s="2">
        <v>-76973948</v>
      </c>
      <c r="E17" s="2">
        <v>-4076078</v>
      </c>
      <c r="F17" s="2">
        <v>-7494556</v>
      </c>
      <c r="G17" s="2">
        <v>-8643884</v>
      </c>
      <c r="H17" s="14">
        <v>-2718151</v>
      </c>
      <c r="I17" s="14">
        <v>-4366432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1" t="s">
        <v>39</v>
      </c>
      <c r="B18" s="2"/>
      <c r="C18" s="2"/>
      <c r="D18" s="2"/>
      <c r="E18" s="2"/>
      <c r="F18" s="2"/>
      <c r="G18" s="2"/>
      <c r="H18" s="14"/>
      <c r="I18" s="14">
        <v>612008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9" t="s">
        <v>42</v>
      </c>
      <c r="B19" s="2">
        <v>-162400</v>
      </c>
      <c r="C19" s="2"/>
      <c r="D19" s="2"/>
      <c r="E19" s="2"/>
      <c r="F19" s="2">
        <v>1734000</v>
      </c>
      <c r="G19" s="2">
        <v>1734000</v>
      </c>
      <c r="H19" s="14">
        <v>0</v>
      </c>
      <c r="I19" s="14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9" t="s">
        <v>45</v>
      </c>
      <c r="B20" s="2">
        <v>-216440</v>
      </c>
      <c r="C20" s="2">
        <v>-204803</v>
      </c>
      <c r="D20" s="2">
        <v>-204803</v>
      </c>
      <c r="E20" s="2"/>
      <c r="F20" s="2">
        <v>-400144</v>
      </c>
      <c r="G20" s="2">
        <v>-838228</v>
      </c>
      <c r="H20" s="14">
        <v>-200191</v>
      </c>
      <c r="I20" s="14">
        <v>-323454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9" t="s">
        <v>47</v>
      </c>
      <c r="B21" s="2">
        <v>-74713265</v>
      </c>
      <c r="C21" s="2">
        <v>-228374521</v>
      </c>
      <c r="D21" s="2">
        <v>-282405149</v>
      </c>
      <c r="E21" s="2">
        <v>219000</v>
      </c>
      <c r="F21" s="2"/>
      <c r="G21" s="2"/>
      <c r="H21" s="14">
        <v>0</v>
      </c>
      <c r="I21" s="14"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3" t="s">
        <v>49</v>
      </c>
      <c r="B22" s="18">
        <f t="shared" ref="B22:E22" si="1">SUM(B17:B21)</f>
        <v>-176949351</v>
      </c>
      <c r="C22" s="18">
        <f t="shared" si="1"/>
        <v>-290550399</v>
      </c>
      <c r="D22" s="18">
        <f t="shared" si="1"/>
        <v>-359583900</v>
      </c>
      <c r="E22" s="18">
        <f t="shared" si="1"/>
        <v>-3857078</v>
      </c>
      <c r="F22" s="18">
        <f t="shared" ref="F22:I22" si="2">SUM(F16:F21)</f>
        <v>-6160700</v>
      </c>
      <c r="G22" s="18">
        <f t="shared" si="2"/>
        <v>-7748112</v>
      </c>
      <c r="H22" s="18">
        <f t="shared" si="2"/>
        <v>-2918342</v>
      </c>
      <c r="I22" s="18">
        <f t="shared" si="2"/>
        <v>-4077878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0" t="s">
        <v>54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56</v>
      </c>
      <c r="B25" s="2"/>
      <c r="C25" s="2">
        <v>0</v>
      </c>
      <c r="D25" s="2"/>
      <c r="E25" s="2">
        <v>0</v>
      </c>
      <c r="F25" s="2">
        <v>0</v>
      </c>
      <c r="G25" s="2"/>
      <c r="H25" s="14">
        <v>0</v>
      </c>
      <c r="I25" s="14"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57</v>
      </c>
      <c r="B26" s="2"/>
      <c r="C26" s="2">
        <v>0</v>
      </c>
      <c r="D26" s="2"/>
      <c r="E26" s="2">
        <v>0</v>
      </c>
      <c r="F26" s="2"/>
      <c r="G26" s="2"/>
      <c r="H26" s="14">
        <v>0</v>
      </c>
      <c r="I26" s="14"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60</v>
      </c>
      <c r="B27" s="2">
        <v>-25826133</v>
      </c>
      <c r="C27" s="2">
        <v>-51901611</v>
      </c>
      <c r="D27" s="2">
        <v>-57142900</v>
      </c>
      <c r="E27" s="2"/>
      <c r="F27" s="2">
        <v>-59708026</v>
      </c>
      <c r="G27" s="2">
        <v>-59925555</v>
      </c>
      <c r="H27" s="14">
        <v>0</v>
      </c>
      <c r="I27" s="14">
        <v>-62579394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61</v>
      </c>
      <c r="B28" s="2">
        <v>67223590</v>
      </c>
      <c r="C28" s="2">
        <v>-44155436</v>
      </c>
      <c r="D28" s="2">
        <v>-60604498</v>
      </c>
      <c r="E28" s="2">
        <v>-17315012</v>
      </c>
      <c r="F28" s="2">
        <v>-35228669</v>
      </c>
      <c r="G28" s="2">
        <v>143463665</v>
      </c>
      <c r="H28" s="14">
        <v>-29295583</v>
      </c>
      <c r="I28" s="14">
        <v>-226035121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64</v>
      </c>
      <c r="B29" s="2">
        <v>1813519</v>
      </c>
      <c r="C29" s="2">
        <v>-481035</v>
      </c>
      <c r="D29" s="2">
        <v>-646529</v>
      </c>
      <c r="E29" s="2"/>
      <c r="F29" s="2"/>
      <c r="G29" s="2"/>
      <c r="H29" s="14">
        <v>0</v>
      </c>
      <c r="I29" s="14"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67</v>
      </c>
      <c r="B30" s="2">
        <v>92351600</v>
      </c>
      <c r="C30" s="2">
        <v>215454831</v>
      </c>
      <c r="D30" s="2">
        <v>326688312</v>
      </c>
      <c r="E30" s="2">
        <v>68782687</v>
      </c>
      <c r="F30" s="2">
        <v>177012195</v>
      </c>
      <c r="G30" s="2">
        <v>229124044</v>
      </c>
      <c r="H30" s="14">
        <v>-158271252</v>
      </c>
      <c r="I30" s="14">
        <v>-1340177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70</v>
      </c>
      <c r="B31" s="2">
        <v>-137025490</v>
      </c>
      <c r="C31" s="2"/>
      <c r="D31" s="2"/>
      <c r="E31" s="2">
        <v>-4004087</v>
      </c>
      <c r="F31" s="2">
        <v>76822906</v>
      </c>
      <c r="G31" s="2">
        <v>-139350709</v>
      </c>
      <c r="H31" s="14">
        <v>-28685626</v>
      </c>
      <c r="I31" s="14">
        <v>-52697223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3" t="s">
        <v>72</v>
      </c>
      <c r="B32" s="18">
        <f t="shared" ref="B32:I32" si="3">SUM(B25:B31)</f>
        <v>-1462914</v>
      </c>
      <c r="C32" s="18">
        <f t="shared" si="3"/>
        <v>118916749</v>
      </c>
      <c r="D32" s="18">
        <f t="shared" si="3"/>
        <v>208294385</v>
      </c>
      <c r="E32" s="18">
        <f t="shared" si="3"/>
        <v>47463588</v>
      </c>
      <c r="F32" s="18">
        <f t="shared" si="3"/>
        <v>158898406</v>
      </c>
      <c r="G32" s="18">
        <f t="shared" si="3"/>
        <v>173311445</v>
      </c>
      <c r="H32" s="25">
        <f t="shared" si="3"/>
        <v>-216252461</v>
      </c>
      <c r="I32" s="18">
        <f t="shared" si="3"/>
        <v>-342651915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 t="s">
        <v>77</v>
      </c>
      <c r="B34" s="13">
        <f t="shared" ref="B34:H34" si="4">SUM(B14,B22,B32)</f>
        <v>-7654050</v>
      </c>
      <c r="C34" s="13">
        <f t="shared" si="4"/>
        <v>4751139</v>
      </c>
      <c r="D34" s="13">
        <f t="shared" si="4"/>
        <v>-2094155</v>
      </c>
      <c r="E34" s="13">
        <f t="shared" si="4"/>
        <v>549542</v>
      </c>
      <c r="F34" s="13">
        <f t="shared" si="4"/>
        <v>-1153942</v>
      </c>
      <c r="G34" s="13">
        <f t="shared" si="4"/>
        <v>6972625</v>
      </c>
      <c r="H34" s="13">
        <f t="shared" si="4"/>
        <v>622771</v>
      </c>
      <c r="I34" s="13">
        <f>SUM(I14,I22,I32)+1</f>
        <v>2118681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0" t="s">
        <v>81</v>
      </c>
      <c r="B35" s="2">
        <v>14017276</v>
      </c>
      <c r="C35" s="2">
        <v>5609269</v>
      </c>
      <c r="D35" s="2">
        <v>5609269</v>
      </c>
      <c r="E35" s="2"/>
      <c r="F35" s="2">
        <v>6082955</v>
      </c>
      <c r="G35" s="2">
        <v>6082955</v>
      </c>
      <c r="H35" s="14">
        <v>9248096</v>
      </c>
      <c r="I35" s="14">
        <v>9248096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0" t="s">
        <v>84</v>
      </c>
      <c r="B36" s="2"/>
      <c r="C36" s="2"/>
      <c r="D36" s="2"/>
      <c r="E36" s="2"/>
      <c r="F36" s="2">
        <v>100997</v>
      </c>
      <c r="G36" s="2">
        <v>98411</v>
      </c>
      <c r="H36" s="14">
        <v>87623</v>
      </c>
      <c r="I36" s="14">
        <v>147118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0" t="s">
        <v>86</v>
      </c>
      <c r="B37" s="13">
        <f t="shared" ref="B37:E37" si="5">SUM(B34:B35)</f>
        <v>6363226</v>
      </c>
      <c r="C37" s="13">
        <f t="shared" si="5"/>
        <v>10360408</v>
      </c>
      <c r="D37" s="13">
        <f t="shared" si="5"/>
        <v>3515114</v>
      </c>
      <c r="E37" s="13">
        <f t="shared" si="5"/>
        <v>549542</v>
      </c>
      <c r="F37" s="13">
        <f t="shared" ref="F37:I37" si="6">SUM(F34:F36)</f>
        <v>5030010</v>
      </c>
      <c r="G37" s="13">
        <f t="shared" si="6"/>
        <v>13153991</v>
      </c>
      <c r="H37" s="13">
        <f t="shared" si="6"/>
        <v>9958490</v>
      </c>
      <c r="I37" s="13">
        <f t="shared" si="6"/>
        <v>11513895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B38" s="13"/>
      <c r="C38" s="13"/>
      <c r="D38" s="2"/>
      <c r="E38" s="1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0" t="s">
        <v>88</v>
      </c>
      <c r="B39" s="28">
        <f>B14/('1'!B46/10)</f>
        <v>2.9852834790209792</v>
      </c>
      <c r="C39" s="28">
        <f>C14/('1'!C46/10)</f>
        <v>2.9368096736596736</v>
      </c>
      <c r="D39" s="28">
        <f>D14/('1'!D46/10)</f>
        <v>2.484105228105228</v>
      </c>
      <c r="E39" s="28">
        <f>E14/('1'!E46/10)</f>
        <v>-0.71689923409923406</v>
      </c>
      <c r="F39" s="28">
        <f>F14/('1'!F46/10)</f>
        <v>-2.4402842871414299</v>
      </c>
      <c r="G39" s="28">
        <f>G14/('1'!G46/10)</f>
        <v>-2.5147980273694559</v>
      </c>
      <c r="H39" s="28">
        <f>H14/('1'!H46/10)</f>
        <v>3.4853015873015871</v>
      </c>
      <c r="I39" s="28">
        <f>I14/('1'!I46/10)</f>
        <v>5.2683291462883304</v>
      </c>
      <c r="J39" s="2"/>
      <c r="K39" s="2"/>
      <c r="L39" s="2"/>
      <c r="M39" s="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25">
      <c r="A40" s="10" t="s">
        <v>92</v>
      </c>
      <c r="B40" s="2">
        <f>'1'!B46/10</f>
        <v>57200000</v>
      </c>
      <c r="C40" s="2">
        <f>'1'!C46/10</f>
        <v>60060000</v>
      </c>
      <c r="D40" s="2">
        <f>'1'!D46/10</f>
        <v>60060000</v>
      </c>
      <c r="E40" s="2">
        <f>'1'!E46/10</f>
        <v>60060000</v>
      </c>
      <c r="F40" s="2">
        <f>'1'!F46/10</f>
        <v>63063000</v>
      </c>
      <c r="G40" s="2">
        <f>'1'!G46/10</f>
        <v>63063000</v>
      </c>
      <c r="H40" s="2">
        <f>'1'!H46/10</f>
        <v>63063000</v>
      </c>
      <c r="I40" s="2">
        <f>'1'!I46/10</f>
        <v>66216150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1.125" customWidth="1"/>
    <col min="3" max="3" width="12.25" customWidth="1"/>
    <col min="4" max="4" width="10.625" customWidth="1"/>
    <col min="5" max="5" width="9.375" customWidth="1"/>
    <col min="6" max="6" width="9.87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95</v>
      </c>
    </row>
    <row r="3" spans="1:6" x14ac:dyDescent="0.25">
      <c r="A3" s="1" t="s">
        <v>3</v>
      </c>
    </row>
    <row r="4" spans="1:6" x14ac:dyDescent="0.25">
      <c r="B4" s="4" t="s">
        <v>4</v>
      </c>
      <c r="C4" s="4" t="s">
        <v>5</v>
      </c>
      <c r="D4" s="4" t="s">
        <v>4</v>
      </c>
      <c r="E4" s="4" t="s">
        <v>6</v>
      </c>
      <c r="F4" s="4" t="s">
        <v>5</v>
      </c>
    </row>
    <row r="5" spans="1:6" ht="15.75" x14ac:dyDescent="0.25"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</row>
    <row r="6" spans="1:6" x14ac:dyDescent="0.25">
      <c r="A6" s="15" t="s">
        <v>96</v>
      </c>
      <c r="B6" s="29">
        <f>'2'!B26/'1'!B24</f>
        <v>3.5967011033266938E-2</v>
      </c>
      <c r="C6" s="29">
        <f>'2'!C26/'1'!C24</f>
        <v>1.3660406866857948E-2</v>
      </c>
      <c r="D6" s="29">
        <f>'2'!D26/'1'!D24</f>
        <v>2.9672207904482693E-2</v>
      </c>
      <c r="E6" s="29">
        <f>'2'!E26/'1'!E24</f>
        <v>4.0368349689734895E-3</v>
      </c>
      <c r="F6" s="29">
        <f>'2'!F26/'1'!F24</f>
        <v>1.7997324317300025E-2</v>
      </c>
    </row>
    <row r="7" spans="1:6" x14ac:dyDescent="0.25">
      <c r="A7" s="15" t="s">
        <v>97</v>
      </c>
      <c r="B7" s="29">
        <f>'2'!B26/'1'!B45</f>
        <v>7.7627343315613329E-2</v>
      </c>
      <c r="C7" s="29">
        <f>'2'!C26/'1'!C45</f>
        <v>3.299992187677242E-2</v>
      </c>
      <c r="D7" s="29">
        <f>'2'!D26/'1'!D45</f>
        <v>7.3780033266513431E-2</v>
      </c>
      <c r="E7" s="29">
        <f>'2'!E26/'1'!E45</f>
        <v>1.0176303507860357E-2</v>
      </c>
      <c r="F7" s="29">
        <f>'2'!F26/'1'!F45</f>
        <v>4.6336216913258822E-2</v>
      </c>
    </row>
    <row r="8" spans="1:6" x14ac:dyDescent="0.25">
      <c r="A8" s="15" t="s">
        <v>98</v>
      </c>
      <c r="B8" s="29">
        <f>'1'!B29/'1'!B45</f>
        <v>0.11130207364468865</v>
      </c>
      <c r="C8" s="29">
        <f>'1'!C29/'1'!C45</f>
        <v>0.10195672137418731</v>
      </c>
      <c r="D8" s="29">
        <f>'1'!D29/'1'!D45</f>
        <v>8.785054342793007E-2</v>
      </c>
      <c r="E8" s="29">
        <f>'1'!E29/'1'!E45</f>
        <v>6.3607030225688255E-2</v>
      </c>
      <c r="F8" s="29">
        <f>'1'!F29/'1'!F45</f>
        <v>5.2030513006404155E-2</v>
      </c>
    </row>
    <row r="9" spans="1:6" x14ac:dyDescent="0.25">
      <c r="A9" s="15" t="s">
        <v>99</v>
      </c>
      <c r="B9" s="30">
        <f>'1'!B15/'1'!B34</f>
        <v>1.183733732229622</v>
      </c>
      <c r="C9" s="30">
        <f>'1'!C15/'1'!C34</f>
        <v>1.1315212606949221</v>
      </c>
      <c r="D9" s="30">
        <f>'1'!D15/'1'!D34</f>
        <v>1.1339450497678238</v>
      </c>
      <c r="E9" s="30">
        <f>'1'!E15/'1'!E34</f>
        <v>1.1437621736599839</v>
      </c>
      <c r="F9" s="30">
        <f>'1'!F15/'1'!F34</f>
        <v>1.1388598132498764</v>
      </c>
    </row>
    <row r="10" spans="1:6" x14ac:dyDescent="0.25">
      <c r="A10" s="15" t="s">
        <v>100</v>
      </c>
      <c r="B10" s="29">
        <f>'2'!B26/'2'!B6</f>
        <v>9.2333606747416044E-2</v>
      </c>
      <c r="C10" s="29">
        <f>'2'!C26/'2'!C6</f>
        <v>5.2014997431081948E-2</v>
      </c>
      <c r="D10" s="29">
        <f>'2'!D26/'2'!D6</f>
        <v>7.5136247738317244E-2</v>
      </c>
      <c r="E10" s="29">
        <f>'2'!E26/'2'!E6</f>
        <v>2.7369193744102859E-2</v>
      </c>
      <c r="F10" s="29">
        <f>'2'!F26/'2'!F6</f>
        <v>5.8887049979968888E-2</v>
      </c>
    </row>
    <row r="11" spans="1:6" x14ac:dyDescent="0.25">
      <c r="A11" s="15" t="s">
        <v>101</v>
      </c>
      <c r="B11" s="29">
        <f>'2'!B13/'2'!B6</f>
        <v>0.15040528229822783</v>
      </c>
      <c r="C11" s="29">
        <f>'2'!C13/'2'!C6</f>
        <v>0.11916641340653483</v>
      </c>
      <c r="D11" s="29">
        <f>'2'!D13/'2'!D6</f>
        <v>0.11844199429815917</v>
      </c>
      <c r="E11" s="29">
        <f>'2'!E13/'2'!E6</f>
        <v>7.2715330511352774E-2</v>
      </c>
      <c r="F11" s="29">
        <f>'2'!F13/'2'!F6</f>
        <v>9.5127011787728699E-2</v>
      </c>
    </row>
    <row r="12" spans="1:6" x14ac:dyDescent="0.25">
      <c r="A12" s="15" t="s">
        <v>102</v>
      </c>
      <c r="B12" s="29">
        <f>'2'!B26/('1'!B45+'1'!B29)</f>
        <v>6.9852603676894387E-2</v>
      </c>
      <c r="C12" s="29">
        <f>'2'!C26/('1'!C45+'1'!C29)</f>
        <v>2.9946658735943911E-2</v>
      </c>
      <c r="D12" s="29">
        <f>'2'!D26/('1'!D45+'1'!D29)</f>
        <v>6.782184713906092E-2</v>
      </c>
      <c r="E12" s="29">
        <f>'2'!E26/('1'!E45+'1'!E29)</f>
        <v>9.5677286992932268E-3</v>
      </c>
      <c r="F12" s="29">
        <f>'2'!F26/('1'!F45+'1'!F29)</f>
        <v>4.4044556066005242E-2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2020-04-11T14:54:03Z</dcterms:modified>
</cp:coreProperties>
</file>