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aper &amp; Printing\Q\"/>
    </mc:Choice>
  </mc:AlternateContent>
  <bookViews>
    <workbookView xWindow="0" yWindow="0" windowWidth="9495" windowHeight="7200" activeTab="2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G9" i="2"/>
  <c r="G12" i="2" l="1"/>
  <c r="G16" i="2" s="1"/>
  <c r="F11" i="3"/>
  <c r="G11" i="3"/>
  <c r="H11" i="3"/>
  <c r="F28" i="3"/>
  <c r="G28" i="3"/>
  <c r="H28" i="3"/>
  <c r="F16" i="3"/>
  <c r="G16" i="3"/>
  <c r="H16" i="3"/>
  <c r="F6" i="3"/>
  <c r="F27" i="3" s="1"/>
  <c r="G6" i="3"/>
  <c r="H6" i="3"/>
  <c r="H27" i="3" s="1"/>
  <c r="C19" i="2"/>
  <c r="D19" i="2"/>
  <c r="E19" i="2"/>
  <c r="F19" i="2"/>
  <c r="G19" i="2"/>
  <c r="H19" i="2"/>
  <c r="I19" i="2"/>
  <c r="I22" i="2" s="1"/>
  <c r="I24" i="2" s="1"/>
  <c r="B19" i="2"/>
  <c r="C9" i="2"/>
  <c r="D9" i="2"/>
  <c r="E9" i="2"/>
  <c r="F9" i="2"/>
  <c r="B9" i="2"/>
  <c r="F25" i="2"/>
  <c r="G25" i="2"/>
  <c r="H25" i="2"/>
  <c r="I16" i="2"/>
  <c r="F8" i="2"/>
  <c r="F12" i="2" s="1"/>
  <c r="F16" i="2" s="1"/>
  <c r="F18" i="2" s="1"/>
  <c r="F22" i="2" s="1"/>
  <c r="G8" i="2"/>
  <c r="H8" i="2"/>
  <c r="H12" i="2" s="1"/>
  <c r="H16" i="2" s="1"/>
  <c r="H18" i="2" s="1"/>
  <c r="F49" i="1"/>
  <c r="G49" i="1"/>
  <c r="H49" i="1"/>
  <c r="F39" i="1"/>
  <c r="F48" i="1" s="1"/>
  <c r="G39" i="1"/>
  <c r="H39" i="1"/>
  <c r="H48" i="1" s="1"/>
  <c r="G24" i="1"/>
  <c r="H24" i="1"/>
  <c r="F24" i="1"/>
  <c r="F27" i="1"/>
  <c r="G27" i="1"/>
  <c r="H27" i="1"/>
  <c r="F11" i="1"/>
  <c r="G11" i="1"/>
  <c r="H11" i="1"/>
  <c r="F7" i="1"/>
  <c r="G7" i="1"/>
  <c r="G20" i="1" s="1"/>
  <c r="H7" i="1"/>
  <c r="G18" i="2" l="1"/>
  <c r="G22" i="2" s="1"/>
  <c r="G24" i="2" s="1"/>
  <c r="H23" i="3"/>
  <c r="H25" i="3" s="1"/>
  <c r="H22" i="2"/>
  <c r="H24" i="2" s="1"/>
  <c r="H45" i="1"/>
  <c r="H20" i="1"/>
  <c r="G23" i="3"/>
  <c r="G25" i="3" s="1"/>
  <c r="G27" i="3"/>
  <c r="G45" i="1"/>
  <c r="G48" i="1"/>
  <c r="F23" i="3"/>
  <c r="F25" i="3" s="1"/>
  <c r="F24" i="2"/>
  <c r="F45" i="1"/>
  <c r="F20" i="1"/>
  <c r="D28" i="3"/>
  <c r="D11" i="3"/>
  <c r="D16" i="3"/>
  <c r="D6" i="3"/>
  <c r="D27" i="3" s="1"/>
  <c r="E6" i="3"/>
  <c r="E27" i="3" s="1"/>
  <c r="B49" i="1"/>
  <c r="C49" i="1"/>
  <c r="D49" i="1"/>
  <c r="E49" i="1"/>
  <c r="B28" i="3"/>
  <c r="C28" i="3"/>
  <c r="E28" i="3"/>
  <c r="B25" i="2"/>
  <c r="C25" i="2"/>
  <c r="D25" i="2"/>
  <c r="E25" i="2"/>
  <c r="D23" i="3" l="1"/>
  <c r="D25" i="3" s="1"/>
  <c r="C16" i="3"/>
  <c r="C11" i="3"/>
  <c r="C6" i="3"/>
  <c r="C27" i="3" s="1"/>
  <c r="C8" i="2"/>
  <c r="C12" i="2" s="1"/>
  <c r="C27" i="1"/>
  <c r="C39" i="1"/>
  <c r="C48" i="1" s="1"/>
  <c r="C11" i="1"/>
  <c r="C7" i="1"/>
  <c r="B7" i="1"/>
  <c r="B11" i="1"/>
  <c r="B39" i="1"/>
  <c r="B48" i="1" s="1"/>
  <c r="B27" i="1"/>
  <c r="B8" i="2"/>
  <c r="B12" i="2" s="1"/>
  <c r="E8" i="2"/>
  <c r="E12" i="2" s="1"/>
  <c r="C16" i="2" l="1"/>
  <c r="C18" i="2" s="1"/>
  <c r="E16" i="2"/>
  <c r="E18" i="2" s="1"/>
  <c r="B16" i="2"/>
  <c r="B18" i="2" s="1"/>
  <c r="B20" i="1"/>
  <c r="B45" i="1"/>
  <c r="C20" i="1"/>
  <c r="C23" i="3"/>
  <c r="C25" i="3" s="1"/>
  <c r="C45" i="1"/>
  <c r="C22" i="2" l="1"/>
  <c r="C24" i="2" s="1"/>
  <c r="E22" i="2"/>
  <c r="E24" i="2" s="1"/>
  <c r="B22" i="2"/>
  <c r="B24" i="2" s="1"/>
  <c r="E27" i="1"/>
  <c r="E39" i="1"/>
  <c r="E45" i="1" s="1"/>
  <c r="E11" i="1"/>
  <c r="E7" i="1"/>
  <c r="B16" i="3"/>
  <c r="B11" i="3"/>
  <c r="B6" i="3"/>
  <c r="B27" i="3" s="1"/>
  <c r="B23" i="3" l="1"/>
  <c r="B25" i="3" s="1"/>
  <c r="E48" i="1"/>
  <c r="E20" i="1"/>
  <c r="E16" i="3"/>
  <c r="E11" i="3"/>
  <c r="D8" i="2"/>
  <c r="D12" i="2" s="1"/>
  <c r="D16" i="2" l="1"/>
  <c r="D18" i="2" s="1"/>
  <c r="E23" i="3"/>
  <c r="E25" i="3" s="1"/>
  <c r="D27" i="1"/>
  <c r="D39" i="1"/>
  <c r="D11" i="1"/>
  <c r="D22" i="2" l="1"/>
  <c r="D24" i="2" s="1"/>
  <c r="D48" i="1"/>
  <c r="D45" i="1"/>
  <c r="D7" i="1"/>
  <c r="D20" i="1" s="1"/>
</calcChain>
</file>

<file path=xl/sharedStrings.xml><?xml version="1.0" encoding="utf-8"?>
<sst xmlns="http://schemas.openxmlformats.org/spreadsheetml/2006/main" count="103" uniqueCount="79">
  <si>
    <t>Khulna Printing &amp; Packaging Ltd</t>
  </si>
  <si>
    <t>Fixed assets (at cost less accumulated depreciation)</t>
  </si>
  <si>
    <t>Investment In Shares</t>
  </si>
  <si>
    <t>Investment In FDR</t>
  </si>
  <si>
    <t>Inventories</t>
  </si>
  <si>
    <t>Goods In Transit</t>
  </si>
  <si>
    <t>Advances, Deposits &amp; Maginal A/C.</t>
  </si>
  <si>
    <t>Cash and Cash Equivalents</t>
  </si>
  <si>
    <t>lssued,subscribed &amp; paid up capital</t>
  </si>
  <si>
    <t>Revaluation Surplus</t>
  </si>
  <si>
    <t>Share money deposit</t>
  </si>
  <si>
    <t>Retained Earnings</t>
  </si>
  <si>
    <t>Non Current Liabilities</t>
  </si>
  <si>
    <t>Current Liabilities</t>
  </si>
  <si>
    <t>Share money to be refunded</t>
  </si>
  <si>
    <t>Unclaimed dividend</t>
  </si>
  <si>
    <t>Creditors &amp; others payable</t>
  </si>
  <si>
    <t>Advance received</t>
  </si>
  <si>
    <t>Provision for Expenses</t>
  </si>
  <si>
    <t>Provision for Taxation</t>
  </si>
  <si>
    <t>Deferred Tax Liabilities</t>
  </si>
  <si>
    <t>Gross Profit</t>
  </si>
  <si>
    <t>Add : Other income</t>
  </si>
  <si>
    <t>Current Tax</t>
  </si>
  <si>
    <t>Deferred Tax</t>
  </si>
  <si>
    <t>Receipts from Customers &amp; Others Income</t>
  </si>
  <si>
    <t>Payment to Suppliers and Employees</t>
  </si>
  <si>
    <t>Payment of Interest &amp; Tax</t>
  </si>
  <si>
    <t>Addition of Fixed Assests</t>
  </si>
  <si>
    <t>Investment in FDR</t>
  </si>
  <si>
    <t xml:space="preserve"> Encashment of FDR</t>
  </si>
  <si>
    <t>Loan received</t>
  </si>
  <si>
    <t>Dividend Paid</t>
  </si>
  <si>
    <t>Share money refunded</t>
  </si>
  <si>
    <t>Share money Deposit</t>
  </si>
  <si>
    <t>Advance incoem Tax</t>
  </si>
  <si>
    <t>Secured Laon</t>
  </si>
  <si>
    <t>Sundry Creditors</t>
  </si>
  <si>
    <t>Quarter 2</t>
  </si>
  <si>
    <t>Trade Receivable</t>
  </si>
  <si>
    <t>Other Receivable</t>
  </si>
  <si>
    <t>Payable &amp; Advance</t>
  </si>
  <si>
    <t>Quarter 3</t>
  </si>
  <si>
    <t>Quarter 1</t>
  </si>
  <si>
    <t>Balance Sheet</t>
  </si>
  <si>
    <t>ASSETS</t>
  </si>
  <si>
    <t>NON CURRENT ASSETS</t>
  </si>
  <si>
    <t>CURRENT ASSETS</t>
  </si>
  <si>
    <t>Liabilities and Capital</t>
  </si>
  <si>
    <t>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</si>
  <si>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</si>
  <si>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</si>
  <si>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</si>
  <si>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</si>
  <si>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</si>
  <si>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</si>
  <si>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</si>
  <si>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Office &amp; administrative expenses</t>
  </si>
  <si>
    <t>Selling Expenses</t>
  </si>
  <si>
    <t>Operating Profit</t>
  </si>
  <si>
    <t>Non-Operating Income/(Expenses)</t>
  </si>
  <si>
    <t>Profit Before contribution to WPPF</t>
  </si>
  <si>
    <t>Profit Before Taxation</t>
  </si>
  <si>
    <t>Net Profit</t>
  </si>
  <si>
    <t>Earnings per share (par value Taka 10)</t>
  </si>
  <si>
    <t>Shares to Calculate EPS</t>
  </si>
  <si>
    <t>Workers profit participation Fund(WPPF)</t>
  </si>
  <si>
    <t>Finance cost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</si>
  <si>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</si>
  <si>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</si>
  <si>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</si>
  <si>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</si>
  <si>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</si>
  <si>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</si>
  <si>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</si>
  <si>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</si>
  <si>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</si>
  <si>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As at quarter end</t>
  </si>
  <si>
    <t>Loan from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</si>
</sst>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0" fillId="0" borderId="0" xfId="1" applyNumberFormat="1" applyFont="1"/>
    <xf numFmtId="164" fontId="1" fillId="0" borderId="0" xfId="1" applyNumberFormat="1" applyFont="1"/>
    <xf numFmtId="164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4" fontId="1" fillId="0" borderId="0" xfId="1" applyNumberFormat="1" applyFont="1" applyFill="1"/>
    <xf numFmtId="164" fontId="0" fillId="0" borderId="0" xfId="0" applyNumberFormat="1" applyFill="1"/>
    <xf numFmtId="165" fontId="0" fillId="0" borderId="0" xfId="0" applyNumberFormat="1"/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5" fontId="0" fillId="0" borderId="0" xfId="0" applyNumberFormat="1"/>
    <xf numFmtId="15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xSplit="1" ySplit="5" topLeftCell="G6" activePane="bottomRight" state="frozen"/>
      <selection pane="topRight" activeCell="B1" sqref="B1"/>
      <selection pane="bottomLeft" activeCell="A4" sqref="A4"/>
      <selection pane="bottomRight" activeCell="I1" sqref="I1:I1048576"/>
    </sheetView>
  </sheetViews>
  <sheetFormatPr defaultRowHeight="15" x14ac:dyDescent="0.25"/>
  <cols>
    <col min="1" max="1" width="40.85546875" customWidth="1"/>
    <col min="2" max="2" width="14.28515625" bestFit="1" customWidth="1"/>
    <col min="3" max="3" width="15.28515625" bestFit="1" customWidth="1"/>
    <col min="4" max="4" width="16.85546875" bestFit="1" customWidth="1"/>
    <col min="5" max="5" width="14.28515625" bestFit="1" customWidth="1"/>
    <col min="6" max="6" width="15.28515625" bestFit="1" customWidth="1"/>
    <col min="7" max="7" width="14.140625" customWidth="1"/>
    <col min="8" max="8" width="14.28515625" bestFit="1" customWidth="1"/>
  </cols>
  <sheetData>
    <row r="1" spans="1:8" ht="15.75" x14ac:dyDescent="0.25">
      <c r="A1" s="8" t="s">
        <v>0</v>
      </c>
    </row>
    <row r="2" spans="1:8" x14ac:dyDescent="0.25">
      <c r="A2" s="1" t="s">
        <v>44</v>
      </c>
    </row>
    <row r="3" spans="1:8" x14ac:dyDescent="0.25">
      <c r="A3" s="1" t="s">
        <v>77</v>
      </c>
    </row>
    <row r="4" spans="1:8" x14ac:dyDescent="0.25">
      <c r="A4" s="1"/>
      <c r="B4" s="18" t="s">
        <v>38</v>
      </c>
      <c r="C4" s="18" t="s">
        <v>42</v>
      </c>
      <c r="D4" s="19" t="s">
        <v>43</v>
      </c>
      <c r="E4" s="19" t="s">
        <v>38</v>
      </c>
      <c r="F4" s="19" t="s">
        <v>42</v>
      </c>
      <c r="G4" s="19" t="s">
        <v>43</v>
      </c>
      <c r="H4" s="19" t="s">
        <v>38</v>
      </c>
    </row>
    <row r="5" spans="1:8" x14ac:dyDescent="0.25">
      <c r="B5" s="20">
        <v>43100</v>
      </c>
      <c r="C5" s="20">
        <v>43190</v>
      </c>
      <c r="D5" s="20">
        <v>43373</v>
      </c>
      <c r="E5" s="20">
        <v>43465</v>
      </c>
      <c r="F5" s="20">
        <v>43555</v>
      </c>
      <c r="G5" s="22">
        <v>43738</v>
      </c>
      <c r="H5" s="21">
        <v>43830</v>
      </c>
    </row>
    <row r="6" spans="1:8" x14ac:dyDescent="0.25">
      <c r="A6" s="9" t="s">
        <v>45</v>
      </c>
      <c r="B6" s="2"/>
      <c r="C6" s="2"/>
      <c r="D6" s="2"/>
      <c r="E6" s="2"/>
      <c r="F6" s="2"/>
      <c r="G6" s="2"/>
      <c r="H6" s="2"/>
    </row>
    <row r="7" spans="1:8" x14ac:dyDescent="0.25">
      <c r="A7" s="10" t="s">
        <v>46</v>
      </c>
      <c r="B7" s="3">
        <f t="shared" ref="B7:C7" si="0">SUM(B8:B9)</f>
        <v>333037711</v>
      </c>
      <c r="C7" s="3">
        <f t="shared" si="0"/>
        <v>329708646</v>
      </c>
      <c r="D7" s="3">
        <f>SUM(D8:D9)</f>
        <v>323230898</v>
      </c>
      <c r="E7" s="3">
        <f t="shared" ref="E7:H7" si="1">SUM(E8:E9)</f>
        <v>320082216</v>
      </c>
      <c r="F7" s="3">
        <f t="shared" si="1"/>
        <v>316933533</v>
      </c>
      <c r="G7" s="3">
        <f t="shared" si="1"/>
        <v>310805306</v>
      </c>
      <c r="H7" s="3">
        <f t="shared" si="1"/>
        <v>307825761</v>
      </c>
    </row>
    <row r="8" spans="1:8" x14ac:dyDescent="0.25">
      <c r="A8" t="s">
        <v>1</v>
      </c>
      <c r="B8" s="2">
        <v>299537711</v>
      </c>
      <c r="C8" s="2">
        <v>296208646</v>
      </c>
      <c r="D8" s="2">
        <v>289730898</v>
      </c>
      <c r="E8" s="2">
        <v>286582216</v>
      </c>
      <c r="F8" s="2">
        <v>283433533</v>
      </c>
      <c r="G8" s="2">
        <v>277305306</v>
      </c>
      <c r="H8" s="2">
        <v>274325761</v>
      </c>
    </row>
    <row r="9" spans="1:8" x14ac:dyDescent="0.25">
      <c r="A9" t="s">
        <v>2</v>
      </c>
      <c r="B9" s="2">
        <v>33500000</v>
      </c>
      <c r="C9" s="2">
        <v>33500000</v>
      </c>
      <c r="D9" s="2">
        <v>33500000</v>
      </c>
      <c r="E9" s="2">
        <v>33500000</v>
      </c>
      <c r="F9" s="2">
        <v>33500000</v>
      </c>
      <c r="G9" s="2">
        <v>33500000</v>
      </c>
      <c r="H9" s="2">
        <v>33500000</v>
      </c>
    </row>
    <row r="10" spans="1:8" x14ac:dyDescent="0.25">
      <c r="B10" s="2"/>
      <c r="C10" s="2"/>
      <c r="D10" s="2"/>
      <c r="E10" s="2"/>
      <c r="F10" s="2"/>
      <c r="G10" s="2"/>
      <c r="H10" s="2"/>
    </row>
    <row r="11" spans="1:8" s="1" customFormat="1" x14ac:dyDescent="0.25">
      <c r="A11" s="10" t="s">
        <v>47</v>
      </c>
      <c r="B11" s="3">
        <f>SUM(B12:B19)</f>
        <v>1269428917</v>
      </c>
      <c r="C11" s="3">
        <f t="shared" ref="C11" si="2">SUM(C12:C19)</f>
        <v>1298110596</v>
      </c>
      <c r="D11" s="3">
        <f>SUM(D12:D19)</f>
        <v>1267462909</v>
      </c>
      <c r="E11" s="3">
        <f t="shared" ref="E11:H11" si="3">SUM(E12:E19)</f>
        <v>1255924360</v>
      </c>
      <c r="F11" s="3">
        <f t="shared" si="3"/>
        <v>1319691121</v>
      </c>
      <c r="G11" s="3">
        <f t="shared" si="3"/>
        <v>1082868336</v>
      </c>
      <c r="H11" s="3">
        <f t="shared" si="3"/>
        <v>1073473547</v>
      </c>
    </row>
    <row r="12" spans="1:8" x14ac:dyDescent="0.25">
      <c r="A12" t="s">
        <v>3</v>
      </c>
      <c r="B12" s="2">
        <v>0</v>
      </c>
      <c r="C12" s="2"/>
      <c r="D12" s="2"/>
      <c r="E12" s="2"/>
      <c r="F12" s="2"/>
      <c r="G12" s="2">
        <v>18839711</v>
      </c>
      <c r="H12" s="2">
        <v>18641145</v>
      </c>
    </row>
    <row r="13" spans="1:8" x14ac:dyDescent="0.25">
      <c r="A13" t="s">
        <v>4</v>
      </c>
      <c r="B13" s="2">
        <v>354400000</v>
      </c>
      <c r="C13" s="2">
        <v>354400000</v>
      </c>
      <c r="D13" s="2">
        <v>354400000</v>
      </c>
      <c r="E13" s="2">
        <v>376506077</v>
      </c>
      <c r="F13" s="2">
        <v>530000000</v>
      </c>
      <c r="G13" s="2">
        <v>391112661</v>
      </c>
      <c r="H13" s="2">
        <v>567410680</v>
      </c>
    </row>
    <row r="14" spans="1:8" x14ac:dyDescent="0.25">
      <c r="A14" t="s">
        <v>5</v>
      </c>
      <c r="B14" s="2">
        <v>138747608</v>
      </c>
      <c r="C14" s="2">
        <v>138747608</v>
      </c>
      <c r="D14" s="2">
        <v>138747608</v>
      </c>
      <c r="E14" s="2">
        <v>263194957</v>
      </c>
      <c r="F14" s="2">
        <v>364984030</v>
      </c>
      <c r="G14" s="2">
        <v>243099137</v>
      </c>
      <c r="H14" s="2">
        <v>164368788</v>
      </c>
    </row>
    <row r="15" spans="1:8" x14ac:dyDescent="0.25">
      <c r="A15" t="s">
        <v>39</v>
      </c>
      <c r="B15" s="2">
        <v>247661389</v>
      </c>
      <c r="C15" s="2">
        <v>247661389</v>
      </c>
      <c r="D15" s="2">
        <v>255549941</v>
      </c>
      <c r="E15" s="2">
        <v>269961757</v>
      </c>
      <c r="F15" s="2">
        <v>224295146</v>
      </c>
      <c r="G15" s="2">
        <v>273279390</v>
      </c>
      <c r="H15" s="2">
        <v>261052934</v>
      </c>
    </row>
    <row r="16" spans="1:8" x14ac:dyDescent="0.25">
      <c r="A16" t="s">
        <v>40</v>
      </c>
      <c r="B16" s="2">
        <v>203341444</v>
      </c>
      <c r="C16" s="2">
        <v>202341444</v>
      </c>
      <c r="D16" s="2">
        <v>180414689</v>
      </c>
      <c r="E16" s="2">
        <v>200062724</v>
      </c>
      <c r="F16" s="2">
        <v>38884564</v>
      </c>
      <c r="G16" s="2">
        <v>2577887</v>
      </c>
      <c r="H16" s="2">
        <v>5560500</v>
      </c>
    </row>
    <row r="17" spans="1:8" x14ac:dyDescent="0.25">
      <c r="A17" t="s">
        <v>6</v>
      </c>
      <c r="B17" s="2">
        <v>302191401</v>
      </c>
      <c r="C17" s="2">
        <v>331790817</v>
      </c>
      <c r="D17" s="2">
        <v>316023656</v>
      </c>
      <c r="E17" s="2">
        <v>117306608</v>
      </c>
      <c r="F17" s="2">
        <v>83975431</v>
      </c>
      <c r="G17" s="2">
        <v>119211635</v>
      </c>
      <c r="H17" s="2">
        <v>38999999</v>
      </c>
    </row>
    <row r="18" spans="1:8" x14ac:dyDescent="0.25">
      <c r="A18" t="s">
        <v>35</v>
      </c>
      <c r="B18" s="2">
        <v>0</v>
      </c>
      <c r="C18" s="2">
        <v>0</v>
      </c>
      <c r="D18" s="2"/>
      <c r="E18" s="2"/>
      <c r="F18" s="2">
        <v>0</v>
      </c>
      <c r="G18" s="2"/>
      <c r="H18" s="2"/>
    </row>
    <row r="19" spans="1:8" x14ac:dyDescent="0.25">
      <c r="A19" t="s">
        <v>7</v>
      </c>
      <c r="B19" s="2">
        <v>23087075</v>
      </c>
      <c r="C19" s="2">
        <v>23169338</v>
      </c>
      <c r="D19" s="2">
        <v>22327015</v>
      </c>
      <c r="E19" s="2">
        <v>28892237</v>
      </c>
      <c r="F19" s="2">
        <v>77551950</v>
      </c>
      <c r="G19" s="2">
        <v>34747915</v>
      </c>
      <c r="H19" s="2">
        <v>17439501</v>
      </c>
    </row>
    <row r="20" spans="1:8" x14ac:dyDescent="0.25">
      <c r="A20" s="1"/>
      <c r="B20" s="3">
        <f>(B7+B11)</f>
        <v>1602466628</v>
      </c>
      <c r="C20" s="3">
        <f t="shared" ref="C20" si="4">(C7+C11)-1</f>
        <v>1627819241</v>
      </c>
      <c r="D20" s="3">
        <f>(D7+D11)-1</f>
        <v>1590693806</v>
      </c>
      <c r="E20" s="3">
        <f t="shared" ref="E20" si="5">(E7+E11)-1</f>
        <v>1576006575</v>
      </c>
      <c r="F20" s="3">
        <f>(F7+F11)</f>
        <v>1636624654</v>
      </c>
      <c r="G20" s="3">
        <f>(G7+G11)+1</f>
        <v>1393673643</v>
      </c>
      <c r="H20" s="3">
        <f t="shared" ref="H20" si="6">(H7+H11)</f>
        <v>1381299308</v>
      </c>
    </row>
    <row r="21" spans="1:8" x14ac:dyDescent="0.25">
      <c r="A21" s="1"/>
      <c r="B21" s="3"/>
      <c r="C21" s="3"/>
      <c r="D21" s="3"/>
      <c r="E21" s="3"/>
      <c r="F21" s="3"/>
      <c r="G21" s="3"/>
      <c r="H21" s="3"/>
    </row>
    <row r="22" spans="1:8" ht="15.75" x14ac:dyDescent="0.25">
      <c r="A22" s="11" t="s">
        <v>48</v>
      </c>
      <c r="B22" s="2"/>
      <c r="C22" s="2"/>
      <c r="D22" s="3"/>
      <c r="E22" s="2"/>
      <c r="F22" s="2"/>
      <c r="G22" s="2"/>
      <c r="H22" s="2"/>
    </row>
    <row r="23" spans="1:8" ht="15.75" x14ac:dyDescent="0.25">
      <c r="A23" s="12" t="s">
        <v>49</v>
      </c>
      <c r="B23" s="2"/>
      <c r="C23" s="2"/>
      <c r="D23" s="2"/>
      <c r="E23" s="2"/>
      <c r="F23" s="2"/>
      <c r="G23" s="2"/>
      <c r="H23" s="2"/>
    </row>
    <row r="24" spans="1:8" x14ac:dyDescent="0.25">
      <c r="A24" s="10" t="s">
        <v>12</v>
      </c>
      <c r="B24" s="3">
        <v>432831221</v>
      </c>
      <c r="C24" s="3">
        <v>432831221</v>
      </c>
      <c r="D24" s="3">
        <v>432831221</v>
      </c>
      <c r="E24" s="3">
        <v>432831221</v>
      </c>
      <c r="F24" s="3">
        <f>SUM(F25)</f>
        <v>0</v>
      </c>
      <c r="G24" s="3">
        <f t="shared" ref="G24:H24" si="7">SUM(G25)</f>
        <v>0</v>
      </c>
      <c r="H24" s="3">
        <f t="shared" si="7"/>
        <v>0</v>
      </c>
    </row>
    <row r="25" spans="1:8" x14ac:dyDescent="0.25">
      <c r="A25" s="7" t="s">
        <v>36</v>
      </c>
      <c r="B25" s="2">
        <v>432831221</v>
      </c>
      <c r="C25" s="2">
        <v>432831222</v>
      </c>
      <c r="D25" s="2">
        <v>432293357</v>
      </c>
      <c r="E25" s="2">
        <v>432293357</v>
      </c>
      <c r="F25" s="2">
        <v>0</v>
      </c>
      <c r="G25" s="2"/>
      <c r="H25" s="2"/>
    </row>
    <row r="26" spans="1:8" x14ac:dyDescent="0.25">
      <c r="A26" s="1"/>
      <c r="B26" s="2"/>
      <c r="C26" s="2"/>
      <c r="D26" s="2"/>
      <c r="E26" s="2"/>
      <c r="F26" s="2"/>
      <c r="G26" s="2"/>
      <c r="H26" s="2"/>
    </row>
    <row r="27" spans="1:8" x14ac:dyDescent="0.25">
      <c r="A27" s="10" t="s">
        <v>13</v>
      </c>
      <c r="B27" s="3">
        <f>SUM(B28:B37)</f>
        <v>48484752</v>
      </c>
      <c r="C27" s="3">
        <f t="shared" ref="C27" si="8">SUM(C28:C37)</f>
        <v>117146636</v>
      </c>
      <c r="D27" s="3">
        <f>SUM(D28:D37)</f>
        <v>109453948</v>
      </c>
      <c r="E27" s="3">
        <f t="shared" ref="E27:H27" si="9">SUM(E28:E37)</f>
        <v>110963069</v>
      </c>
      <c r="F27" s="3">
        <f t="shared" si="9"/>
        <v>623458254</v>
      </c>
      <c r="G27" s="3">
        <f t="shared" si="9"/>
        <v>521121027</v>
      </c>
      <c r="H27" s="3">
        <f t="shared" si="9"/>
        <v>203204361</v>
      </c>
    </row>
    <row r="28" spans="1:8" x14ac:dyDescent="0.25">
      <c r="A28" t="s">
        <v>78</v>
      </c>
      <c r="B28" s="2">
        <v>0</v>
      </c>
      <c r="C28" s="2"/>
      <c r="D28" s="2"/>
      <c r="E28" s="2"/>
      <c r="F28" s="2">
        <v>487605357</v>
      </c>
      <c r="G28" s="2">
        <v>476587579</v>
      </c>
      <c r="H28" s="2">
        <v>190932176</v>
      </c>
    </row>
    <row r="29" spans="1:8" x14ac:dyDescent="0.25">
      <c r="A29" t="s">
        <v>14</v>
      </c>
      <c r="B29" s="2">
        <v>0</v>
      </c>
      <c r="C29" s="2"/>
      <c r="D29" s="2"/>
      <c r="E29" s="2"/>
      <c r="F29" s="2">
        <v>0</v>
      </c>
      <c r="G29" s="2"/>
      <c r="H29" s="2"/>
    </row>
    <row r="30" spans="1:8" x14ac:dyDescent="0.25">
      <c r="A30" t="s">
        <v>41</v>
      </c>
      <c r="B30" s="2">
        <v>8634288</v>
      </c>
      <c r="C30" s="2">
        <v>78930970</v>
      </c>
      <c r="D30" s="2">
        <v>69794615</v>
      </c>
      <c r="E30" s="2">
        <v>66764639</v>
      </c>
      <c r="F30" s="2">
        <v>94418157</v>
      </c>
      <c r="G30" s="2">
        <v>2943894</v>
      </c>
      <c r="H30" s="2">
        <v>7361118</v>
      </c>
    </row>
    <row r="31" spans="1:8" x14ac:dyDescent="0.25">
      <c r="A31" t="s">
        <v>37</v>
      </c>
      <c r="B31" s="2">
        <v>0</v>
      </c>
      <c r="C31" s="2">
        <v>0</v>
      </c>
      <c r="D31" s="2"/>
      <c r="E31" s="2"/>
      <c r="F31" s="2">
        <v>0</v>
      </c>
      <c r="G31" s="2"/>
      <c r="H31" s="2"/>
    </row>
    <row r="32" spans="1:8" x14ac:dyDescent="0.25">
      <c r="A32" t="s">
        <v>15</v>
      </c>
      <c r="B32" s="2">
        <v>0</v>
      </c>
      <c r="C32" s="2">
        <v>0</v>
      </c>
      <c r="D32" s="2"/>
      <c r="E32" s="2"/>
      <c r="F32" s="2">
        <v>0</v>
      </c>
      <c r="G32" s="2"/>
      <c r="H32" s="2"/>
    </row>
    <row r="33" spans="1:8" x14ac:dyDescent="0.25">
      <c r="A33" t="s">
        <v>16</v>
      </c>
      <c r="B33" s="2">
        <v>0</v>
      </c>
      <c r="C33" s="2">
        <v>0</v>
      </c>
      <c r="D33" s="2"/>
      <c r="E33" s="2"/>
      <c r="F33" s="2">
        <v>0</v>
      </c>
      <c r="G33" s="2"/>
      <c r="H33" s="2"/>
    </row>
    <row r="34" spans="1:8" x14ac:dyDescent="0.25">
      <c r="A34" t="s">
        <v>17</v>
      </c>
      <c r="B34" s="2">
        <v>0</v>
      </c>
      <c r="C34" s="2">
        <v>0</v>
      </c>
      <c r="D34" s="2"/>
      <c r="E34" s="2"/>
      <c r="F34" s="2">
        <v>0</v>
      </c>
      <c r="G34" s="2"/>
      <c r="H34" s="2"/>
    </row>
    <row r="35" spans="1:8" x14ac:dyDescent="0.25">
      <c r="A35" t="s">
        <v>18</v>
      </c>
      <c r="B35" s="2">
        <v>5345422</v>
      </c>
      <c r="C35" s="2">
        <v>5000</v>
      </c>
      <c r="D35" s="2">
        <v>3777974</v>
      </c>
      <c r="E35" s="2">
        <v>7755948</v>
      </c>
      <c r="F35" s="2">
        <v>3777974</v>
      </c>
      <c r="G35" s="2">
        <v>453875</v>
      </c>
      <c r="H35" s="2">
        <v>1750000</v>
      </c>
    </row>
    <row r="36" spans="1:8" x14ac:dyDescent="0.25">
      <c r="A36" t="s">
        <v>19</v>
      </c>
      <c r="B36" s="2">
        <v>2045147</v>
      </c>
      <c r="C36" s="2">
        <v>2046108</v>
      </c>
      <c r="D36" s="2">
        <v>1169378</v>
      </c>
      <c r="E36" s="2">
        <v>1172222</v>
      </c>
      <c r="F36" s="2">
        <v>1428227</v>
      </c>
      <c r="G36" s="2">
        <v>4415511</v>
      </c>
      <c r="H36" s="2">
        <v>3161067</v>
      </c>
    </row>
    <row r="37" spans="1:8" x14ac:dyDescent="0.25">
      <c r="A37" t="s">
        <v>20</v>
      </c>
      <c r="B37" s="2">
        <v>32459895</v>
      </c>
      <c r="C37" s="2">
        <v>36164558</v>
      </c>
      <c r="D37" s="2">
        <v>34711981</v>
      </c>
      <c r="E37" s="2">
        <v>35270260</v>
      </c>
      <c r="F37" s="2">
        <v>36228539</v>
      </c>
      <c r="G37" s="2">
        <v>36720168</v>
      </c>
      <c r="H37" s="2"/>
    </row>
    <row r="38" spans="1:8" x14ac:dyDescent="0.25">
      <c r="B38" s="2"/>
      <c r="C38" s="2"/>
      <c r="D38" s="2"/>
      <c r="E38" s="2"/>
      <c r="F38" s="2"/>
      <c r="G38" s="2"/>
      <c r="H38" s="2"/>
    </row>
    <row r="39" spans="1:8" x14ac:dyDescent="0.25">
      <c r="A39" s="10" t="s">
        <v>50</v>
      </c>
      <c r="B39" s="3">
        <f t="shared" ref="B39" si="10">SUM(B40:B43)</f>
        <v>1121150654</v>
      </c>
      <c r="C39" s="3">
        <f t="shared" ref="C39" si="11">SUM(C40:C43)</f>
        <v>1077841385</v>
      </c>
      <c r="D39" s="3">
        <f>SUM(D40:D43)</f>
        <v>1048946502</v>
      </c>
      <c r="E39" s="3">
        <f t="shared" ref="E39:H39" si="12">SUM(E40:E43)</f>
        <v>1032750150</v>
      </c>
      <c r="F39" s="3">
        <f t="shared" si="12"/>
        <v>1013166401</v>
      </c>
      <c r="G39" s="3">
        <f t="shared" si="12"/>
        <v>872552616</v>
      </c>
      <c r="H39" s="3">
        <f t="shared" si="12"/>
        <v>868886074</v>
      </c>
    </row>
    <row r="40" spans="1:8" x14ac:dyDescent="0.25">
      <c r="A40" t="s">
        <v>8</v>
      </c>
      <c r="B40" s="2">
        <v>730400000</v>
      </c>
      <c r="C40" s="2">
        <v>730400000</v>
      </c>
      <c r="D40" s="2">
        <v>730400000</v>
      </c>
      <c r="E40" s="2">
        <v>730400000</v>
      </c>
      <c r="F40" s="2">
        <v>730400000</v>
      </c>
      <c r="G40" s="2">
        <v>730400000</v>
      </c>
      <c r="H40" s="2">
        <v>730400000</v>
      </c>
    </row>
    <row r="41" spans="1:8" x14ac:dyDescent="0.25">
      <c r="A41" t="s">
        <v>9</v>
      </c>
      <c r="B41" s="2">
        <v>145806864</v>
      </c>
      <c r="C41" s="2">
        <v>144503300</v>
      </c>
      <c r="D41" s="2">
        <v>141961350</v>
      </c>
      <c r="E41" s="2">
        <v>140722964</v>
      </c>
      <c r="F41" s="2">
        <v>139484578</v>
      </c>
      <c r="G41" s="2">
        <v>137069725</v>
      </c>
      <c r="H41" s="2">
        <v>135893259</v>
      </c>
    </row>
    <row r="42" spans="1:8" x14ac:dyDescent="0.25">
      <c r="A42" t="s">
        <v>10</v>
      </c>
      <c r="B42" s="2">
        <v>0</v>
      </c>
      <c r="C42" s="2">
        <v>0</v>
      </c>
      <c r="D42" s="2">
        <v>0</v>
      </c>
      <c r="E42" s="2"/>
      <c r="F42" s="2"/>
      <c r="G42" s="2"/>
      <c r="H42" s="2"/>
    </row>
    <row r="43" spans="1:8" x14ac:dyDescent="0.25">
      <c r="A43" t="s">
        <v>11</v>
      </c>
      <c r="B43" s="2">
        <v>244943790</v>
      </c>
      <c r="C43" s="2">
        <v>202938085</v>
      </c>
      <c r="D43" s="2">
        <v>176585152</v>
      </c>
      <c r="E43" s="2">
        <v>161627186</v>
      </c>
      <c r="F43" s="2">
        <v>143281823</v>
      </c>
      <c r="G43" s="2">
        <v>5082891</v>
      </c>
      <c r="H43" s="2">
        <v>2592815</v>
      </c>
    </row>
    <row r="44" spans="1:8" x14ac:dyDescent="0.25">
      <c r="B44" s="2"/>
      <c r="C44" s="2"/>
      <c r="D44" s="2"/>
      <c r="E44" s="2"/>
      <c r="F44" s="2"/>
      <c r="G44" s="2"/>
      <c r="H44" s="2"/>
    </row>
    <row r="45" spans="1:8" x14ac:dyDescent="0.25">
      <c r="A45" s="1"/>
      <c r="B45" s="3">
        <f>B39+B24+B27</f>
        <v>1602466627</v>
      </c>
      <c r="C45" s="3">
        <f>(C39+C24+C27)-2</f>
        <v>1627819240</v>
      </c>
      <c r="D45" s="3">
        <f>D39+D24+D27</f>
        <v>1591231671</v>
      </c>
      <c r="E45" s="3">
        <f>E39+E24+E27</f>
        <v>1576544440</v>
      </c>
      <c r="F45" s="3">
        <f t="shared" ref="F45:H45" si="13">F39+F24+F27</f>
        <v>1636624655</v>
      </c>
      <c r="G45" s="3">
        <f t="shared" si="13"/>
        <v>1393673643</v>
      </c>
      <c r="H45" s="3">
        <f t="shared" si="13"/>
        <v>1072090435</v>
      </c>
    </row>
    <row r="46" spans="1:8" x14ac:dyDescent="0.25">
      <c r="B46" s="2"/>
      <c r="C46" s="2"/>
      <c r="D46" s="2"/>
      <c r="E46" s="2"/>
      <c r="F46" s="2"/>
      <c r="G46" s="2"/>
      <c r="H46" s="2"/>
    </row>
    <row r="48" spans="1:8" x14ac:dyDescent="0.25">
      <c r="A48" s="13" t="s">
        <v>51</v>
      </c>
      <c r="B48" s="5">
        <f>B39/(B40/10)</f>
        <v>15.349817278203725</v>
      </c>
      <c r="C48" s="5">
        <f>C39/(C40/10)</f>
        <v>14.756864526286966</v>
      </c>
      <c r="D48" s="5">
        <f>D39/(D40/10)</f>
        <v>14.361260980284776</v>
      </c>
      <c r="E48" s="5">
        <f>E39/(E40/10)</f>
        <v>14.13951464950712</v>
      </c>
      <c r="F48" s="5">
        <f t="shared" ref="F48:H48" si="14">F39/(F40/10)</f>
        <v>13.871391032311063</v>
      </c>
      <c r="G48" s="5">
        <f t="shared" si="14"/>
        <v>11.946229682365827</v>
      </c>
      <c r="H48" s="5">
        <f t="shared" si="14"/>
        <v>11.896030585980284</v>
      </c>
    </row>
    <row r="49" spans="1:8" x14ac:dyDescent="0.25">
      <c r="A49" s="13" t="s">
        <v>52</v>
      </c>
      <c r="B49" s="16">
        <f t="shared" ref="B49:H49" si="15">B40/10</f>
        <v>73040000</v>
      </c>
      <c r="C49" s="16">
        <f t="shared" si="15"/>
        <v>73040000</v>
      </c>
      <c r="D49" s="16">
        <f t="shared" si="15"/>
        <v>73040000</v>
      </c>
      <c r="E49" s="16">
        <f t="shared" si="15"/>
        <v>73040000</v>
      </c>
      <c r="F49" s="16">
        <f t="shared" si="15"/>
        <v>73040000</v>
      </c>
      <c r="G49" s="16">
        <f t="shared" si="15"/>
        <v>73040000</v>
      </c>
      <c r="H49" s="16">
        <f t="shared" si="15"/>
        <v>73040000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xSplit="1" ySplit="5" topLeftCell="G12" activePane="bottomRight" state="frozen"/>
      <selection pane="topRight" activeCell="B1" sqref="B1"/>
      <selection pane="bottomLeft" activeCell="A4" sqref="A4"/>
      <selection pane="bottomRight" activeCell="I1" sqref="I1:I1048576"/>
    </sheetView>
  </sheetViews>
  <sheetFormatPr defaultRowHeight="15" x14ac:dyDescent="0.25"/>
  <cols>
    <col min="1" max="1" width="42.85546875" bestFit="1" customWidth="1"/>
    <col min="2" max="2" width="14.28515625" bestFit="1" customWidth="1"/>
    <col min="3" max="3" width="12.28515625" bestFit="1" customWidth="1"/>
    <col min="4" max="4" width="16.85546875" bestFit="1" customWidth="1"/>
    <col min="5" max="5" width="12.5703125" bestFit="1" customWidth="1"/>
    <col min="6" max="6" width="14.42578125" customWidth="1"/>
    <col min="7" max="8" width="15.28515625" bestFit="1" customWidth="1"/>
  </cols>
  <sheetData>
    <row r="1" spans="1:9" ht="15.75" x14ac:dyDescent="0.25">
      <c r="A1" s="8" t="s">
        <v>0</v>
      </c>
    </row>
    <row r="2" spans="1:9" x14ac:dyDescent="0.25">
      <c r="A2" s="1" t="s">
        <v>53</v>
      </c>
    </row>
    <row r="3" spans="1:9" x14ac:dyDescent="0.25">
      <c r="A3" s="1" t="s">
        <v>77</v>
      </c>
    </row>
    <row r="4" spans="1:9" x14ac:dyDescent="0.25">
      <c r="A4" s="1"/>
      <c r="B4" s="18" t="s">
        <v>38</v>
      </c>
      <c r="C4" s="18" t="s">
        <v>42</v>
      </c>
      <c r="D4" s="19" t="s">
        <v>43</v>
      </c>
      <c r="E4" s="19" t="s">
        <v>38</v>
      </c>
      <c r="F4" s="19" t="s">
        <v>42</v>
      </c>
      <c r="G4" s="19" t="s">
        <v>43</v>
      </c>
      <c r="H4" s="19" t="s">
        <v>38</v>
      </c>
    </row>
    <row r="5" spans="1:9" x14ac:dyDescent="0.25">
      <c r="A5" s="1"/>
      <c r="B5" s="20">
        <v>43100</v>
      </c>
      <c r="C5" s="20">
        <v>43190</v>
      </c>
      <c r="D5" s="20">
        <v>43373</v>
      </c>
      <c r="E5" s="20">
        <v>43465</v>
      </c>
      <c r="F5" s="20">
        <v>43555</v>
      </c>
      <c r="G5" s="22">
        <v>43738</v>
      </c>
      <c r="H5" s="21">
        <v>43830</v>
      </c>
    </row>
    <row r="6" spans="1:9" x14ac:dyDescent="0.25">
      <c r="A6" s="13" t="s">
        <v>54</v>
      </c>
      <c r="B6" s="2">
        <v>0</v>
      </c>
      <c r="C6" s="2">
        <v>0</v>
      </c>
      <c r="D6" s="2">
        <v>0</v>
      </c>
      <c r="E6" s="2">
        <v>0</v>
      </c>
      <c r="F6" s="2">
        <v>42552000</v>
      </c>
      <c r="G6" s="2">
        <v>248498807</v>
      </c>
      <c r="H6" s="2">
        <v>697187683</v>
      </c>
    </row>
    <row r="7" spans="1:9" x14ac:dyDescent="0.25">
      <c r="A7" t="s">
        <v>55</v>
      </c>
      <c r="B7" s="2">
        <v>8002637</v>
      </c>
      <c r="C7" s="2">
        <v>12806988</v>
      </c>
      <c r="D7" s="2">
        <v>3646256</v>
      </c>
      <c r="E7" s="2">
        <v>11607205</v>
      </c>
      <c r="F7" s="2">
        <v>53364906</v>
      </c>
      <c r="G7" s="2">
        <v>252875743</v>
      </c>
      <c r="H7" s="2">
        <v>679679817</v>
      </c>
    </row>
    <row r="8" spans="1:9" x14ac:dyDescent="0.25">
      <c r="A8" s="13" t="s">
        <v>21</v>
      </c>
      <c r="B8" s="3">
        <f t="shared" ref="B8:C8" si="0">B6-B7</f>
        <v>-8002637</v>
      </c>
      <c r="C8" s="3">
        <f t="shared" si="0"/>
        <v>-12806988</v>
      </c>
      <c r="D8" s="3">
        <f>D6-D7</f>
        <v>-3646256</v>
      </c>
      <c r="E8" s="3">
        <f t="shared" ref="E8:H8" si="1">E6-E7</f>
        <v>-11607205</v>
      </c>
      <c r="F8" s="3">
        <f t="shared" si="1"/>
        <v>-10812906</v>
      </c>
      <c r="G8" s="3">
        <f t="shared" si="1"/>
        <v>-4376936</v>
      </c>
      <c r="H8" s="3">
        <f t="shared" si="1"/>
        <v>17507866</v>
      </c>
    </row>
    <row r="9" spans="1:9" x14ac:dyDescent="0.25">
      <c r="A9" s="13" t="s">
        <v>56</v>
      </c>
      <c r="B9" s="3">
        <f>SUM(B10:B11)</f>
        <v>11424846</v>
      </c>
      <c r="C9" s="3">
        <f t="shared" ref="C9:H9" si="2">SUM(C10:C11)</f>
        <v>15944717</v>
      </c>
      <c r="D9" s="3">
        <f t="shared" si="2"/>
        <v>970704</v>
      </c>
      <c r="E9" s="3">
        <f t="shared" si="2"/>
        <v>2360083</v>
      </c>
      <c r="F9" s="3">
        <f t="shared" si="2"/>
        <v>6585652</v>
      </c>
      <c r="G9" s="3">
        <f t="shared" si="2"/>
        <v>3761713</v>
      </c>
      <c r="H9" s="3">
        <f t="shared" si="2"/>
        <v>8158138</v>
      </c>
    </row>
    <row r="10" spans="1:9" x14ac:dyDescent="0.25">
      <c r="A10" t="s">
        <v>57</v>
      </c>
      <c r="B10" s="2">
        <v>11424846</v>
      </c>
      <c r="C10" s="2">
        <v>15944717</v>
      </c>
      <c r="D10" s="2">
        <v>970704</v>
      </c>
      <c r="E10" s="2">
        <v>2360083</v>
      </c>
      <c r="F10" s="2">
        <v>5524652</v>
      </c>
      <c r="G10" s="2">
        <v>2663013</v>
      </c>
      <c r="H10" s="2">
        <v>4982138</v>
      </c>
    </row>
    <row r="11" spans="1:9" x14ac:dyDescent="0.25">
      <c r="A11" t="s">
        <v>58</v>
      </c>
      <c r="B11" s="2">
        <v>0</v>
      </c>
      <c r="C11" s="2"/>
      <c r="D11" s="2"/>
      <c r="E11" s="2"/>
      <c r="F11" s="2">
        <v>1061000</v>
      </c>
      <c r="G11" s="2">
        <v>1098700</v>
      </c>
      <c r="H11" s="2">
        <v>3176000</v>
      </c>
    </row>
    <row r="12" spans="1:9" x14ac:dyDescent="0.25">
      <c r="A12" s="13" t="s">
        <v>59</v>
      </c>
      <c r="B12" s="3">
        <f>(B8-B9)+1</f>
        <v>-19427482</v>
      </c>
      <c r="C12" s="3">
        <f>(C8-C9)</f>
        <v>-28751705</v>
      </c>
      <c r="D12" s="3">
        <f t="shared" ref="D12:H12" si="3">(D8-D9)</f>
        <v>-4616960</v>
      </c>
      <c r="E12" s="3">
        <f t="shared" si="3"/>
        <v>-13967288</v>
      </c>
      <c r="F12" s="3">
        <f t="shared" si="3"/>
        <v>-17398558</v>
      </c>
      <c r="G12" s="3">
        <f>(G8-G9)</f>
        <v>-8138649</v>
      </c>
      <c r="H12" s="3">
        <f t="shared" si="3"/>
        <v>9349728</v>
      </c>
    </row>
    <row r="13" spans="1:9" x14ac:dyDescent="0.25">
      <c r="A13" s="14" t="s">
        <v>60</v>
      </c>
      <c r="B13" s="3"/>
      <c r="C13" s="3"/>
      <c r="D13" s="3"/>
      <c r="E13" s="3"/>
    </row>
    <row r="14" spans="1:9" x14ac:dyDescent="0.25">
      <c r="A14" t="s">
        <v>22</v>
      </c>
      <c r="B14" s="2">
        <v>589242</v>
      </c>
      <c r="C14" s="2">
        <v>749351</v>
      </c>
      <c r="D14" s="2">
        <v>137160</v>
      </c>
      <c r="E14" s="2">
        <v>611154</v>
      </c>
      <c r="F14" s="2">
        <v>726701</v>
      </c>
      <c r="G14" s="2">
        <v>118206</v>
      </c>
      <c r="H14" s="2">
        <v>707521</v>
      </c>
    </row>
    <row r="15" spans="1:9" x14ac:dyDescent="0.25">
      <c r="A15" t="s">
        <v>67</v>
      </c>
      <c r="B15" s="2">
        <v>19054083</v>
      </c>
      <c r="C15" s="2">
        <v>49493615</v>
      </c>
      <c r="D15" s="2">
        <v>18376872</v>
      </c>
      <c r="E15" s="2">
        <v>24576665</v>
      </c>
      <c r="F15" s="2">
        <v>39630406</v>
      </c>
      <c r="G15" s="2">
        <v>20035499</v>
      </c>
      <c r="H15" s="2">
        <v>36825661</v>
      </c>
    </row>
    <row r="16" spans="1:9" x14ac:dyDescent="0.25">
      <c r="A16" s="13" t="s">
        <v>61</v>
      </c>
      <c r="B16" s="15">
        <f>B12+B14-B15</f>
        <v>-37892323</v>
      </c>
      <c r="C16" s="15">
        <f>C12+C14-C15</f>
        <v>-77495969</v>
      </c>
      <c r="D16" s="15">
        <f>D12+D14-D15</f>
        <v>-22856672</v>
      </c>
      <c r="E16" s="15">
        <f>E12+E14-E15</f>
        <v>-37932799</v>
      </c>
      <c r="F16" s="15">
        <f t="shared" ref="F16:I16" si="4">F12+F14-F15</f>
        <v>-56302263</v>
      </c>
      <c r="G16" s="15">
        <f>G12+G14-G15</f>
        <v>-28055942</v>
      </c>
      <c r="H16" s="15">
        <f t="shared" si="4"/>
        <v>-26768412</v>
      </c>
      <c r="I16" s="15">
        <f t="shared" si="4"/>
        <v>0</v>
      </c>
    </row>
    <row r="17" spans="1:9" x14ac:dyDescent="0.25">
      <c r="A17" t="s">
        <v>66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9" x14ac:dyDescent="0.25">
      <c r="A18" s="13" t="s">
        <v>62</v>
      </c>
      <c r="B18" s="3">
        <f t="shared" ref="B18:C18" si="5">B16-B17</f>
        <v>-37892323</v>
      </c>
      <c r="C18" s="3">
        <f t="shared" si="5"/>
        <v>-77495969</v>
      </c>
      <c r="D18" s="3">
        <f>D16-D17</f>
        <v>-22856672</v>
      </c>
      <c r="E18" s="3">
        <f t="shared" ref="E18:H18" si="6">E16-E17</f>
        <v>-37932799</v>
      </c>
      <c r="F18" s="3">
        <f t="shared" si="6"/>
        <v>-56302263</v>
      </c>
      <c r="G18" s="3">
        <f t="shared" si="6"/>
        <v>-28055942</v>
      </c>
      <c r="H18" s="3">
        <f t="shared" si="6"/>
        <v>-26768412</v>
      </c>
    </row>
    <row r="19" spans="1:9" x14ac:dyDescent="0.25">
      <c r="A19" s="10" t="s">
        <v>19</v>
      </c>
      <c r="B19" s="3">
        <f>SUM(B20:B21)</f>
        <v>-1697341</v>
      </c>
      <c r="C19" s="3">
        <f t="shared" ref="C19:I19" si="7">SUM(C20:C21)</f>
        <v>-5402965</v>
      </c>
      <c r="D19" s="3">
        <f t="shared" si="7"/>
        <v>0</v>
      </c>
      <c r="E19" s="3">
        <f t="shared" si="7"/>
        <v>-1120226</v>
      </c>
      <c r="F19" s="3">
        <f t="shared" si="7"/>
        <v>-2334510</v>
      </c>
      <c r="G19" s="3">
        <f t="shared" si="7"/>
        <v>0</v>
      </c>
      <c r="H19" s="3">
        <f t="shared" si="7"/>
        <v>-554071</v>
      </c>
      <c r="I19" s="3">
        <f t="shared" si="7"/>
        <v>0</v>
      </c>
    </row>
    <row r="20" spans="1:9" x14ac:dyDescent="0.25">
      <c r="A20" t="s">
        <v>23</v>
      </c>
      <c r="B20" s="2">
        <v>-3535</v>
      </c>
      <c r="C20" s="2">
        <v>-4496</v>
      </c>
      <c r="D20" s="2">
        <v>0</v>
      </c>
      <c r="E20" s="2">
        <v>-3667</v>
      </c>
      <c r="F20" s="2">
        <v>-259672</v>
      </c>
      <c r="H20" s="2">
        <v>-237371</v>
      </c>
    </row>
    <row r="21" spans="1:9" x14ac:dyDescent="0.25">
      <c r="A21" t="s">
        <v>24</v>
      </c>
      <c r="B21" s="2">
        <v>-1693806</v>
      </c>
      <c r="C21" s="2">
        <v>-5398469</v>
      </c>
      <c r="D21" s="2">
        <v>0</v>
      </c>
      <c r="E21" s="2">
        <v>-1116559</v>
      </c>
      <c r="F21" s="2">
        <v>-2074838</v>
      </c>
      <c r="H21" s="2">
        <v>-316700</v>
      </c>
    </row>
    <row r="22" spans="1:9" x14ac:dyDescent="0.25">
      <c r="A22" s="13" t="s">
        <v>63</v>
      </c>
      <c r="B22" s="3">
        <f>B18+B19</f>
        <v>-39589664</v>
      </c>
      <c r="C22" s="3">
        <f t="shared" ref="C22:I22" si="8">C18+C19</f>
        <v>-82898934</v>
      </c>
      <c r="D22" s="3">
        <f t="shared" si="8"/>
        <v>-22856672</v>
      </c>
      <c r="E22" s="3">
        <f t="shared" si="8"/>
        <v>-39053025</v>
      </c>
      <c r="F22" s="3">
        <f t="shared" si="8"/>
        <v>-58636773</v>
      </c>
      <c r="G22" s="3">
        <f t="shared" si="8"/>
        <v>-28055942</v>
      </c>
      <c r="H22" s="3">
        <f t="shared" si="8"/>
        <v>-27322483</v>
      </c>
      <c r="I22" s="3">
        <f t="shared" si="8"/>
        <v>0</v>
      </c>
    </row>
    <row r="23" spans="1:9" x14ac:dyDescent="0.25">
      <c r="B23" s="2"/>
      <c r="C23" s="2"/>
      <c r="D23" s="2"/>
      <c r="E23" s="2"/>
    </row>
    <row r="24" spans="1:9" x14ac:dyDescent="0.25">
      <c r="A24" s="13" t="s">
        <v>64</v>
      </c>
      <c r="B24" s="6">
        <f>B22/('1'!B40/10)</f>
        <v>-0.54202716319824751</v>
      </c>
      <c r="C24" s="6">
        <f>C22/('1'!C40/10)</f>
        <v>-1.1349799288061335</v>
      </c>
      <c r="D24" s="6">
        <f>D22/('1'!D40/10)</f>
        <v>-0.31293362541073383</v>
      </c>
      <c r="E24" s="6">
        <f>E22/('1'!E40/10)</f>
        <v>-0.53467996987951805</v>
      </c>
      <c r="F24" s="6">
        <f>F22/('1'!F40/10)</f>
        <v>-0.80280357338444686</v>
      </c>
      <c r="G24" s="6">
        <f>G22/('1'!G40/10)</f>
        <v>-0.38411749726177435</v>
      </c>
      <c r="H24" s="6">
        <f>H22/('1'!H40/10)</f>
        <v>-0.37407561610076673</v>
      </c>
      <c r="I24" s="6" t="e">
        <f>I22/('1'!I40/10)</f>
        <v>#DIV/0!</v>
      </c>
    </row>
    <row r="25" spans="1:9" x14ac:dyDescent="0.25">
      <c r="A25" s="14" t="s">
        <v>65</v>
      </c>
      <c r="B25" s="15">
        <f>'1'!B40/10</f>
        <v>73040000</v>
      </c>
      <c r="C25" s="15">
        <f>'1'!C40/10</f>
        <v>73040000</v>
      </c>
      <c r="D25" s="15">
        <f>'1'!D40/10</f>
        <v>73040000</v>
      </c>
      <c r="E25" s="15">
        <f>'1'!E40/10</f>
        <v>73040000</v>
      </c>
      <c r="F25" s="15">
        <f>'1'!F40/10</f>
        <v>73040000</v>
      </c>
      <c r="G25" s="15">
        <f>'1'!G40/10</f>
        <v>73040000</v>
      </c>
      <c r="H25" s="15">
        <f>'1'!H40/10</f>
        <v>73040000</v>
      </c>
    </row>
    <row r="26" spans="1:9" x14ac:dyDescent="0.25">
      <c r="B26" s="15"/>
      <c r="C26" s="15"/>
      <c r="D26" s="15"/>
      <c r="E26" s="15"/>
      <c r="F26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pane xSplit="1" ySplit="5" topLeftCell="G6" activePane="bottomRight" state="frozen"/>
      <selection pane="topRight" activeCell="B1" sqref="B1"/>
      <selection pane="bottomLeft" activeCell="A4" sqref="A4"/>
      <selection pane="bottomRight" activeCell="N16" sqref="N16"/>
    </sheetView>
  </sheetViews>
  <sheetFormatPr defaultRowHeight="15" x14ac:dyDescent="0.25"/>
  <cols>
    <col min="1" max="1" width="39.42578125" bestFit="1" customWidth="1"/>
    <col min="2" max="2" width="17.85546875" bestFit="1" customWidth="1"/>
    <col min="3" max="3" width="14.28515625" bestFit="1" customWidth="1"/>
    <col min="4" max="4" width="14.28515625" customWidth="1"/>
    <col min="5" max="5" width="17.85546875" bestFit="1" customWidth="1"/>
    <col min="6" max="6" width="14.140625" customWidth="1"/>
    <col min="7" max="8" width="16" bestFit="1" customWidth="1"/>
  </cols>
  <sheetData>
    <row r="1" spans="1:8" ht="15.75" x14ac:dyDescent="0.25">
      <c r="A1" s="8" t="s">
        <v>0</v>
      </c>
    </row>
    <row r="2" spans="1:8" x14ac:dyDescent="0.25">
      <c r="A2" s="1" t="s">
        <v>68</v>
      </c>
    </row>
    <row r="3" spans="1:8" x14ac:dyDescent="0.25">
      <c r="A3" s="1" t="s">
        <v>77</v>
      </c>
    </row>
    <row r="4" spans="1:8" x14ac:dyDescent="0.25">
      <c r="A4" s="1"/>
      <c r="B4" s="18" t="s">
        <v>38</v>
      </c>
      <c r="C4" s="18" t="s">
        <v>42</v>
      </c>
      <c r="D4" s="19" t="s">
        <v>43</v>
      </c>
      <c r="E4" s="19" t="s">
        <v>38</v>
      </c>
      <c r="F4" s="19" t="s">
        <v>42</v>
      </c>
      <c r="G4" s="19" t="s">
        <v>43</v>
      </c>
      <c r="H4" s="19" t="s">
        <v>38</v>
      </c>
    </row>
    <row r="5" spans="1:8" x14ac:dyDescent="0.25">
      <c r="A5" s="1"/>
      <c r="B5" s="20">
        <v>43100</v>
      </c>
      <c r="C5" s="20">
        <v>43190</v>
      </c>
      <c r="D5" s="20">
        <v>43373</v>
      </c>
      <c r="E5" s="20">
        <v>43465</v>
      </c>
      <c r="F5" s="20">
        <v>43555</v>
      </c>
      <c r="G5" s="22">
        <v>43738</v>
      </c>
      <c r="H5" s="22">
        <v>43830</v>
      </c>
    </row>
    <row r="6" spans="1:8" x14ac:dyDescent="0.25">
      <c r="A6" s="13" t="s">
        <v>69</v>
      </c>
      <c r="B6" s="3">
        <f t="shared" ref="B6:H6" si="0">SUM(B7:B9)</f>
        <v>783530</v>
      </c>
      <c r="C6" s="3">
        <f t="shared" si="0"/>
        <v>865793</v>
      </c>
      <c r="D6" s="3">
        <f t="shared" si="0"/>
        <v>496818</v>
      </c>
      <c r="E6" s="3">
        <f t="shared" si="0"/>
        <v>7062041</v>
      </c>
      <c r="F6" s="3">
        <f t="shared" si="0"/>
        <v>409754</v>
      </c>
      <c r="G6" s="3">
        <f t="shared" si="0"/>
        <v>17621807</v>
      </c>
      <c r="H6" s="3">
        <f t="shared" si="0"/>
        <v>17621807</v>
      </c>
    </row>
    <row r="7" spans="1:8" x14ac:dyDescent="0.25">
      <c r="A7" t="s">
        <v>25</v>
      </c>
      <c r="B7" s="2">
        <v>33189705</v>
      </c>
      <c r="C7" s="2">
        <v>25849814</v>
      </c>
      <c r="D7" s="2">
        <v>38309651</v>
      </c>
      <c r="E7" s="2">
        <v>4723794</v>
      </c>
      <c r="F7" s="2">
        <v>254236112</v>
      </c>
      <c r="G7" s="2">
        <v>262476593</v>
      </c>
      <c r="H7" s="2">
        <v>262476593</v>
      </c>
    </row>
    <row r="8" spans="1:8" x14ac:dyDescent="0.25">
      <c r="A8" t="s">
        <v>26</v>
      </c>
      <c r="B8" s="2">
        <v>-13352093</v>
      </c>
      <c r="C8" s="2">
        <v>24509593</v>
      </c>
      <c r="D8" s="2">
        <v>-19435961</v>
      </c>
      <c r="E8" s="2">
        <v>26914912</v>
      </c>
      <c r="F8" s="2">
        <v>-214195951</v>
      </c>
      <c r="G8" s="2">
        <v>-224819287</v>
      </c>
      <c r="H8" s="2">
        <v>-224819287</v>
      </c>
    </row>
    <row r="9" spans="1:8" x14ac:dyDescent="0.25">
      <c r="A9" t="s">
        <v>27</v>
      </c>
      <c r="B9" s="2">
        <v>-19054082</v>
      </c>
      <c r="C9" s="2">
        <v>-49493614</v>
      </c>
      <c r="D9" s="2">
        <v>-18376872</v>
      </c>
      <c r="E9" s="2">
        <v>-24576665</v>
      </c>
      <c r="F9" s="2">
        <v>-39630407</v>
      </c>
      <c r="G9" s="2">
        <v>-20035499</v>
      </c>
      <c r="H9" s="2">
        <v>-20035499</v>
      </c>
    </row>
    <row r="10" spans="1:8" x14ac:dyDescent="0.25">
      <c r="B10" s="2"/>
      <c r="C10" s="2"/>
      <c r="D10" s="2"/>
      <c r="E10" s="2"/>
    </row>
    <row r="11" spans="1:8" x14ac:dyDescent="0.25">
      <c r="A11" s="13" t="s">
        <v>70</v>
      </c>
      <c r="B11" s="3">
        <f t="shared" ref="B11" si="1">SUM(B12:B14)</f>
        <v>0</v>
      </c>
      <c r="C11" s="3">
        <f>SUM(C12:C14)</f>
        <v>0</v>
      </c>
      <c r="D11" s="3">
        <f>SUM(D12:D14)</f>
        <v>0</v>
      </c>
      <c r="E11" s="3">
        <f>SUM(E12:E14)</f>
        <v>0</v>
      </c>
      <c r="F11" s="3">
        <f t="shared" ref="F11:H11" si="2">SUM(F12:F14)</f>
        <v>0</v>
      </c>
      <c r="G11" s="3">
        <f t="shared" si="2"/>
        <v>0</v>
      </c>
      <c r="H11" s="3">
        <f t="shared" si="2"/>
        <v>0</v>
      </c>
    </row>
    <row r="12" spans="1:8" x14ac:dyDescent="0.25">
      <c r="A12" t="s">
        <v>28</v>
      </c>
      <c r="B12" s="2">
        <v>0</v>
      </c>
      <c r="C12" s="2">
        <v>0</v>
      </c>
      <c r="D12" s="2"/>
      <c r="E12" s="2"/>
      <c r="F12" s="2">
        <v>0</v>
      </c>
    </row>
    <row r="13" spans="1:8" x14ac:dyDescent="0.25">
      <c r="A13" t="s">
        <v>29</v>
      </c>
      <c r="B13" s="2"/>
      <c r="C13" s="2"/>
      <c r="D13" s="2"/>
      <c r="E13" s="2"/>
      <c r="F13" s="2">
        <v>0</v>
      </c>
    </row>
    <row r="14" spans="1:8" x14ac:dyDescent="0.25">
      <c r="A14" t="s">
        <v>30</v>
      </c>
      <c r="C14" s="2"/>
      <c r="D14" s="2"/>
      <c r="E14" s="2"/>
      <c r="F14" s="2">
        <v>0</v>
      </c>
    </row>
    <row r="15" spans="1:8" x14ac:dyDescent="0.25">
      <c r="C15" s="2"/>
      <c r="D15" s="2"/>
      <c r="E15" s="2"/>
    </row>
    <row r="16" spans="1:8" x14ac:dyDescent="0.25">
      <c r="A16" s="13" t="s">
        <v>71</v>
      </c>
      <c r="B16" s="3">
        <f t="shared" ref="B16:D16" si="3">SUM(B17:B21)</f>
        <v>-259647</v>
      </c>
      <c r="C16" s="3">
        <f t="shared" si="3"/>
        <v>-259646</v>
      </c>
      <c r="D16" s="3">
        <f t="shared" si="3"/>
        <v>0</v>
      </c>
      <c r="E16" s="3">
        <f>SUM(E17:E21)</f>
        <v>0</v>
      </c>
      <c r="F16" s="3">
        <f t="shared" ref="F16:H16" si="4">SUM(F17:F21)</f>
        <v>55312000</v>
      </c>
      <c r="G16" s="3">
        <f t="shared" si="4"/>
        <v>-6735287</v>
      </c>
      <c r="H16" s="3">
        <f t="shared" si="4"/>
        <v>-6735287</v>
      </c>
    </row>
    <row r="17" spans="1:8" x14ac:dyDescent="0.25">
      <c r="A17" t="s">
        <v>31</v>
      </c>
      <c r="B17" s="2">
        <v>-259647</v>
      </c>
      <c r="C17" s="2">
        <v>-259646</v>
      </c>
      <c r="D17" s="2"/>
      <c r="E17" s="2">
        <v>0</v>
      </c>
      <c r="F17" s="2">
        <v>55312000</v>
      </c>
      <c r="G17" s="2">
        <v>-6735287</v>
      </c>
      <c r="H17" s="2">
        <v>-6735287</v>
      </c>
    </row>
    <row r="18" spans="1:8" x14ac:dyDescent="0.25">
      <c r="A18" t="s">
        <v>32</v>
      </c>
      <c r="B18">
        <v>0</v>
      </c>
      <c r="C18" s="2">
        <v>0</v>
      </c>
      <c r="D18" s="2"/>
      <c r="E18" s="2">
        <v>0</v>
      </c>
      <c r="F18" s="2">
        <v>0</v>
      </c>
    </row>
    <row r="19" spans="1:8" x14ac:dyDescent="0.25">
      <c r="A19" t="s">
        <v>17</v>
      </c>
      <c r="B19">
        <v>0</v>
      </c>
      <c r="C19" s="2">
        <v>0</v>
      </c>
      <c r="D19" s="2"/>
      <c r="E19" s="2">
        <v>0</v>
      </c>
      <c r="F19" s="2">
        <v>0</v>
      </c>
    </row>
    <row r="20" spans="1:8" x14ac:dyDescent="0.25">
      <c r="A20" t="s">
        <v>33</v>
      </c>
      <c r="B20">
        <v>0</v>
      </c>
      <c r="C20" s="2">
        <v>0</v>
      </c>
      <c r="D20" s="2"/>
      <c r="E20" s="2">
        <v>0</v>
      </c>
      <c r="F20" s="2">
        <v>0</v>
      </c>
    </row>
    <row r="21" spans="1:8" x14ac:dyDescent="0.25">
      <c r="A21" t="s">
        <v>34</v>
      </c>
      <c r="B21">
        <v>0</v>
      </c>
      <c r="C21" s="2">
        <v>0</v>
      </c>
      <c r="D21" s="2"/>
      <c r="E21" s="2">
        <v>0</v>
      </c>
      <c r="F21" s="2">
        <v>0</v>
      </c>
    </row>
    <row r="22" spans="1:8" x14ac:dyDescent="0.25">
      <c r="C22" s="2"/>
      <c r="D22" s="2"/>
      <c r="E22" s="2">
        <v>0</v>
      </c>
      <c r="F22" s="2">
        <v>0</v>
      </c>
    </row>
    <row r="23" spans="1:8" x14ac:dyDescent="0.25">
      <c r="A23" s="1" t="s">
        <v>72</v>
      </c>
      <c r="B23" s="3">
        <f t="shared" ref="B23:D23" si="5">B6+B11+B16</f>
        <v>523883</v>
      </c>
      <c r="C23" s="3">
        <f t="shared" si="5"/>
        <v>606147</v>
      </c>
      <c r="D23" s="3">
        <f t="shared" si="5"/>
        <v>496818</v>
      </c>
      <c r="E23" s="3">
        <f>E6+E11+E16</f>
        <v>7062041</v>
      </c>
      <c r="F23" s="3">
        <f t="shared" ref="F23:H23" si="6">F6+F11+F16</f>
        <v>55721754</v>
      </c>
      <c r="G23" s="3">
        <f t="shared" si="6"/>
        <v>10886520</v>
      </c>
      <c r="H23" s="3">
        <f t="shared" si="6"/>
        <v>10886520</v>
      </c>
    </row>
    <row r="24" spans="1:8" x14ac:dyDescent="0.25">
      <c r="A24" s="14" t="s">
        <v>73</v>
      </c>
      <c r="B24">
        <v>22563192</v>
      </c>
      <c r="C24" s="2">
        <v>22563192</v>
      </c>
      <c r="D24" s="2">
        <v>21830197</v>
      </c>
      <c r="E24" s="2">
        <v>21830197</v>
      </c>
      <c r="F24" s="2">
        <v>21830197</v>
      </c>
      <c r="G24" s="2">
        <v>23861395</v>
      </c>
      <c r="H24" s="2">
        <v>23861395</v>
      </c>
    </row>
    <row r="25" spans="1:8" x14ac:dyDescent="0.25">
      <c r="A25" s="13" t="s">
        <v>74</v>
      </c>
      <c r="B25" s="4">
        <f t="shared" ref="B25" si="7">SUM(B23:B24)</f>
        <v>23087075</v>
      </c>
      <c r="C25" s="4">
        <f>SUM(C23:C24)-1</f>
        <v>23169338</v>
      </c>
      <c r="D25" s="4">
        <f>SUM(D23:D24)-1</f>
        <v>22327014</v>
      </c>
      <c r="E25" s="4">
        <f>SUM(E23:E24)</f>
        <v>28892238</v>
      </c>
      <c r="F25" s="4">
        <f t="shared" ref="F25:H25" si="8">SUM(F23:F24)</f>
        <v>77551951</v>
      </c>
      <c r="G25" s="4">
        <f t="shared" si="8"/>
        <v>34747915</v>
      </c>
      <c r="H25" s="4">
        <f t="shared" si="8"/>
        <v>34747915</v>
      </c>
    </row>
    <row r="27" spans="1:8" x14ac:dyDescent="0.25">
      <c r="A27" s="13" t="s">
        <v>75</v>
      </c>
      <c r="B27" s="17">
        <f>B6/('1'!B40/10)</f>
        <v>1.0727409638554217E-2</v>
      </c>
      <c r="C27" s="17">
        <f>C6/('1'!C40/10)</f>
        <v>1.185368291347207E-2</v>
      </c>
      <c r="D27" s="17">
        <f>D6/('1'!D40/10)</f>
        <v>6.8019989047097482E-3</v>
      </c>
      <c r="E27" s="17">
        <f>E6/('1'!E40/10)</f>
        <v>9.6687308324205912E-2</v>
      </c>
      <c r="F27" s="17">
        <f>F6/('1'!F40/10)</f>
        <v>5.60999452354874E-3</v>
      </c>
      <c r="G27" s="17">
        <f>G6/('1'!G40/10)</f>
        <v>0.2412624178532311</v>
      </c>
      <c r="H27" s="17">
        <f>H6/('1'!H40/10)</f>
        <v>0.2412624178532311</v>
      </c>
    </row>
    <row r="28" spans="1:8" x14ac:dyDescent="0.25">
      <c r="A28" s="13" t="s">
        <v>76</v>
      </c>
      <c r="B28" s="2">
        <f>'1'!B40/10</f>
        <v>73040000</v>
      </c>
      <c r="C28" s="2">
        <f>'1'!C40/10</f>
        <v>73040000</v>
      </c>
      <c r="D28" s="2">
        <f>'1'!D40/10</f>
        <v>73040000</v>
      </c>
      <c r="E28" s="2">
        <f>'1'!D40/10</f>
        <v>73040000</v>
      </c>
      <c r="F28" s="2">
        <f>'1'!E40/10</f>
        <v>73040000</v>
      </c>
      <c r="G28" s="2">
        <f>'1'!F40/10</f>
        <v>73040000</v>
      </c>
      <c r="H28" s="2">
        <f>'1'!G40/10</f>
        <v>73040000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2019-03-18T05:39:57Z</dcterms:created>
  <dcterms:modified xsi:type="dcterms:W3CDTF">2020-04-11T16:06:51Z</dcterms:modified>
</cp:coreProperties>
</file>