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455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4" l="1"/>
  <c r="D38" i="4"/>
  <c r="E38" i="4"/>
  <c r="F38" i="4"/>
  <c r="B38" i="4"/>
  <c r="C28" i="2"/>
  <c r="D28" i="2"/>
  <c r="E28" i="2"/>
  <c r="F28" i="2"/>
  <c r="B28" i="2"/>
  <c r="C54" i="1"/>
  <c r="D54" i="1"/>
  <c r="E54" i="1"/>
  <c r="F54" i="1"/>
  <c r="B54" i="1"/>
  <c r="D23" i="4" l="1"/>
  <c r="E14" i="4"/>
  <c r="D14" i="4"/>
  <c r="E23" i="4"/>
  <c r="C22" i="1"/>
  <c r="F32" i="4"/>
  <c r="B13" i="2"/>
  <c r="D33" i="1"/>
  <c r="E33" i="1"/>
  <c r="F33" i="1"/>
  <c r="F23" i="4" l="1"/>
  <c r="F14" i="4"/>
  <c r="F37" i="4" s="1"/>
  <c r="F13" i="2"/>
  <c r="F8" i="2"/>
  <c r="F43" i="1"/>
  <c r="F49" i="1"/>
  <c r="F22" i="1"/>
  <c r="F10" i="1"/>
  <c r="F51" i="1" l="1"/>
  <c r="F23" i="1"/>
  <c r="F14" i="2"/>
  <c r="F53" i="1"/>
  <c r="F33" i="4"/>
  <c r="F35" i="4" s="1"/>
  <c r="F9" i="5"/>
  <c r="F8" i="5"/>
  <c r="F19" i="2" l="1"/>
  <c r="F21" i="2" s="1"/>
  <c r="F25" i="2" s="1"/>
  <c r="B8" i="2"/>
  <c r="B14" i="2" s="1"/>
  <c r="B19" i="2" s="1"/>
  <c r="C8" i="2"/>
  <c r="D8" i="2"/>
  <c r="E8" i="2"/>
  <c r="E32" i="4"/>
  <c r="D32" i="4"/>
  <c r="C32" i="4"/>
  <c r="B32" i="4"/>
  <c r="C23" i="4"/>
  <c r="B23" i="4"/>
  <c r="C14" i="4"/>
  <c r="C37" i="4" s="1"/>
  <c r="B14" i="4"/>
  <c r="B37" i="4" s="1"/>
  <c r="E13" i="2"/>
  <c r="D13" i="2"/>
  <c r="C13" i="2"/>
  <c r="F27" i="2" l="1"/>
  <c r="F10" i="5"/>
  <c r="F7" i="5"/>
  <c r="F11" i="5"/>
  <c r="F12" i="5"/>
  <c r="F6" i="5"/>
  <c r="E33" i="4"/>
  <c r="E35" i="4" s="1"/>
  <c r="D33" i="4"/>
  <c r="D35" i="4" s="1"/>
  <c r="E37" i="4"/>
  <c r="C33" i="4"/>
  <c r="C35" i="4" s="1"/>
  <c r="C14" i="2"/>
  <c r="C19" i="2" s="1"/>
  <c r="E14" i="2"/>
  <c r="E19" i="2" s="1"/>
  <c r="D37" i="4"/>
  <c r="B33" i="4"/>
  <c r="B35" i="4" s="1"/>
  <c r="D14" i="2"/>
  <c r="D19" i="2" s="1"/>
  <c r="B33" i="1"/>
  <c r="B22" i="1"/>
  <c r="C33" i="1"/>
  <c r="B43" i="1"/>
  <c r="C43" i="1"/>
  <c r="D43" i="1"/>
  <c r="B49" i="1"/>
  <c r="C49" i="1"/>
  <c r="D49" i="1"/>
  <c r="D22" i="1"/>
  <c r="B10" i="1"/>
  <c r="C10" i="1"/>
  <c r="C23" i="1" s="1"/>
  <c r="D10" i="1"/>
  <c r="E43" i="1"/>
  <c r="E49" i="1"/>
  <c r="E22" i="1"/>
  <c r="E10" i="1"/>
  <c r="D23" i="1" l="1"/>
  <c r="E51" i="1"/>
  <c r="B51" i="1"/>
  <c r="C51" i="1"/>
  <c r="C9" i="5"/>
  <c r="D9" i="5"/>
  <c r="B9" i="5"/>
  <c r="C8" i="5"/>
  <c r="C53" i="1"/>
  <c r="E8" i="5"/>
  <c r="E53" i="1"/>
  <c r="D51" i="1"/>
  <c r="D8" i="5"/>
  <c r="D53" i="1"/>
  <c r="B8" i="5"/>
  <c r="B53" i="1"/>
  <c r="E9" i="5"/>
  <c r="E21" i="2"/>
  <c r="E25" i="2" s="1"/>
  <c r="C21" i="2"/>
  <c r="C25" i="2" s="1"/>
  <c r="B21" i="2"/>
  <c r="B25" i="2" s="1"/>
  <c r="E23" i="1"/>
  <c r="B23" i="1"/>
  <c r="D21" i="2" l="1"/>
  <c r="D25" i="2" s="1"/>
  <c r="B27" i="2"/>
  <c r="B11" i="5"/>
  <c r="B12" i="5"/>
  <c r="B6" i="5"/>
  <c r="B10" i="5"/>
  <c r="B7" i="5"/>
  <c r="C27" i="2"/>
  <c r="C7" i="5"/>
  <c r="C11" i="5"/>
  <c r="C6" i="5"/>
  <c r="C12" i="5"/>
  <c r="C10" i="5"/>
  <c r="E27" i="2"/>
  <c r="E6" i="5"/>
  <c r="E10" i="5"/>
  <c r="E7" i="5"/>
  <c r="E11" i="5"/>
  <c r="E12" i="5"/>
  <c r="D27" i="2" l="1"/>
  <c r="D10" i="5"/>
  <c r="D11" i="5"/>
  <c r="D12" i="5"/>
  <c r="D7" i="5"/>
  <c r="D6" i="5"/>
</calcChain>
</file>

<file path=xl/sharedStrings.xml><?xml version="1.0" encoding="utf-8"?>
<sst xmlns="http://schemas.openxmlformats.org/spreadsheetml/2006/main" count="127" uniqueCount="104">
  <si>
    <t>property plant &amp; equipment</t>
  </si>
  <si>
    <t>Goodwill</t>
  </si>
  <si>
    <t>Investment in marketeble Securities</t>
  </si>
  <si>
    <t>Inventories</t>
  </si>
  <si>
    <t>Account receivables</t>
  </si>
  <si>
    <t>Advances,Deposits &amp; Pre payments</t>
  </si>
  <si>
    <t>Short term Investment</t>
  </si>
  <si>
    <t>Related party transaction</t>
  </si>
  <si>
    <t>Cash &amp; Cash equivalents</t>
  </si>
  <si>
    <t>Share Capital</t>
  </si>
  <si>
    <t>Revaluation reserve</t>
  </si>
  <si>
    <t>Non Current Liabilities</t>
  </si>
  <si>
    <t>long term loan</t>
  </si>
  <si>
    <t>Short term loan</t>
  </si>
  <si>
    <t>Accounts payable</t>
  </si>
  <si>
    <t>Accrued Expenses</t>
  </si>
  <si>
    <t>Dividend Payable</t>
  </si>
  <si>
    <t>Provision for gratuity</t>
  </si>
  <si>
    <t>Defered tax liability</t>
  </si>
  <si>
    <t>Less: Cost of goods sold</t>
  </si>
  <si>
    <t>Gross Profit</t>
  </si>
  <si>
    <t>General &amp; Administration Expneses</t>
  </si>
  <si>
    <t xml:space="preserve">Marketing , Selling &amp; Distribution Expenses </t>
  </si>
  <si>
    <t>Operating Profit</t>
  </si>
  <si>
    <t>Less: Financial Expneses</t>
  </si>
  <si>
    <t>Less: Impairment charge on goddwill</t>
  </si>
  <si>
    <t>income from other sources</t>
  </si>
  <si>
    <t>Less: Contribution to WPPF &amp; welfare fund</t>
  </si>
  <si>
    <t>Less: Provision for income tax @25%</t>
  </si>
  <si>
    <t>Deferred tax income/Expenses</t>
  </si>
  <si>
    <t>Payment for AIT, VAT &amp; SD</t>
  </si>
  <si>
    <t xml:space="preserve">Acquisition of property , plant &amp; equipment </t>
  </si>
  <si>
    <t xml:space="preserve">Investment in Fixed Deposit </t>
  </si>
  <si>
    <t>Investment in Marketable Securities</t>
  </si>
  <si>
    <t>Dividend Income</t>
  </si>
  <si>
    <t xml:space="preserve">slaes proceeds of Marketable Securities </t>
  </si>
  <si>
    <t>Receipt from sale of property , plant &amp; equipment</t>
  </si>
  <si>
    <t>Payment of loan</t>
  </si>
  <si>
    <t>Bank interest &amp; other paid</t>
  </si>
  <si>
    <t>Dividend paid</t>
  </si>
  <si>
    <t>Gratuity payment</t>
  </si>
  <si>
    <t>Retined Earning</t>
  </si>
  <si>
    <t>Sunday debtors</t>
  </si>
  <si>
    <t>Fixed deposit with bank</t>
  </si>
  <si>
    <t>Inter project current account</t>
  </si>
  <si>
    <t>provision for gratuity</t>
  </si>
  <si>
    <t>Loan fund</t>
  </si>
  <si>
    <t>Deferred tax liability</t>
  </si>
  <si>
    <t>Sunday Creditors</t>
  </si>
  <si>
    <t>salaries &amp; allowances</t>
  </si>
  <si>
    <t>Proceeds from Short term loan</t>
  </si>
  <si>
    <t>Ratio</t>
  </si>
  <si>
    <t>Debt to Equity</t>
  </si>
  <si>
    <t>Current Ratio</t>
  </si>
  <si>
    <t>Net Margin</t>
  </si>
  <si>
    <t>Operating Margin</t>
  </si>
  <si>
    <t>FVOCI reserve</t>
  </si>
  <si>
    <t>Quarter 2</t>
  </si>
  <si>
    <t>Quarter 3</t>
  </si>
  <si>
    <t>Quarter 1</t>
  </si>
  <si>
    <t>Refundable AIT Received from NBR</t>
  </si>
  <si>
    <t>Bank loan</t>
  </si>
  <si>
    <t>Cash received from customer</t>
  </si>
  <si>
    <t>Payment to Suppliers</t>
  </si>
  <si>
    <t>Equipment</t>
  </si>
  <si>
    <t>Dividend Received</t>
  </si>
  <si>
    <t xml:space="preserve">Income Tax Paid </t>
  </si>
  <si>
    <t>Collection from turnover and other income</t>
  </si>
  <si>
    <t xml:space="preserve"> payment cost and expanses</t>
  </si>
  <si>
    <t>loan received</t>
  </si>
  <si>
    <t>Kohinoor Chemical Company (Bangladesh) Ltd</t>
  </si>
  <si>
    <t>Balance Sheet</t>
  </si>
  <si>
    <t>ASSETS</t>
  </si>
  <si>
    <t>NON CURRENT ASSETS</t>
  </si>
  <si>
    <t>As at quarter end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</si>
  <si>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</si>
  <si>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</si>
  <si>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</si>
  <si>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</si>
  <si>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</si>
  <si>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</si>
  <si>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</si>
  <si>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Net Revenues</t>
  </si>
  <si>
    <t>Income Statement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</si>
  <si>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</si>
  <si>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</si>
  <si>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</si>
  <si>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</si>
  <si>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</si>
  <si>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</si>
  <si>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</si>
  <si>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</si>
  <si>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</si>
  <si>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</si>
  <si>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</si>
  <si>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</si>
  <si>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</si>
  <si>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</si>
  <si>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</si>
  <si>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</si>
  <si>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</si>
  <si>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Net Change in Cash Flows</t>
  </si>
  <si>
    <t>Cash and Cash Equivalents at Beginning Period</t>
  </si>
  <si>
    <t>Cash and Cash Equivalents at 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</si>
</sst>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1" fillId="0" borderId="0" xfId="1" applyNumberFormat="1" applyFont="1" applyAlignment="1">
      <alignment horizontal="right"/>
    </xf>
    <xf numFmtId="0" fontId="3" fillId="0" borderId="0" xfId="0" applyFont="1"/>
    <xf numFmtId="2" fontId="1" fillId="0" borderId="0" xfId="0" applyNumberFormat="1" applyFont="1"/>
    <xf numFmtId="43" fontId="1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2" fontId="0" fillId="0" borderId="0" xfId="0" applyNumberFormat="1"/>
    <xf numFmtId="164" fontId="2" fillId="0" borderId="0" xfId="1" applyNumberFormat="1" applyFon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pane xSplit="1" ySplit="5" topLeftCell="B36" activePane="bottomRight" state="frozen"/>
      <selection pane="topRight" activeCell="B1" sqref="B1"/>
      <selection pane="bottomLeft" activeCell="A4" sqref="A4"/>
      <selection pane="bottomRight" activeCell="H51" sqref="H51"/>
    </sheetView>
  </sheetViews>
  <sheetFormatPr defaultRowHeight="15" x14ac:dyDescent="0.25"/>
  <cols>
    <col min="1" max="1" width="43.42578125" customWidth="1"/>
    <col min="2" max="2" width="14.28515625" bestFit="1" customWidth="1"/>
    <col min="3" max="3" width="15.28515625" bestFit="1" customWidth="1"/>
    <col min="4" max="6" width="14.28515625" bestFit="1" customWidth="1"/>
  </cols>
  <sheetData>
    <row r="1" spans="1:6" ht="15.75" x14ac:dyDescent="0.25">
      <c r="A1" s="6" t="s">
        <v>70</v>
      </c>
    </row>
    <row r="2" spans="1:6" x14ac:dyDescent="0.25">
      <c r="A2" s="1" t="s">
        <v>71</v>
      </c>
    </row>
    <row r="3" spans="1:6" x14ac:dyDescent="0.25">
      <c r="A3" s="1" t="s">
        <v>74</v>
      </c>
    </row>
    <row r="4" spans="1:6" ht="15.75" x14ac:dyDescent="0.25">
      <c r="B4" s="13" t="s">
        <v>57</v>
      </c>
      <c r="C4" s="13" t="s">
        <v>58</v>
      </c>
      <c r="D4" s="13" t="s">
        <v>59</v>
      </c>
      <c r="E4" s="13" t="s">
        <v>57</v>
      </c>
      <c r="F4" s="13" t="s">
        <v>58</v>
      </c>
    </row>
    <row r="5" spans="1:6" ht="15.75" x14ac:dyDescent="0.25">
      <c r="A5" s="15"/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s="15" t="s">
        <v>72</v>
      </c>
      <c r="B6" s="3"/>
      <c r="C6" s="3"/>
      <c r="D6" s="3"/>
      <c r="E6" s="3"/>
      <c r="F6" s="3"/>
    </row>
    <row r="7" spans="1:6" x14ac:dyDescent="0.25">
      <c r="A7" s="16" t="s">
        <v>73</v>
      </c>
      <c r="B7" s="3"/>
      <c r="C7" s="3"/>
      <c r="D7" s="3"/>
      <c r="E7" s="3"/>
      <c r="F7" s="3"/>
    </row>
    <row r="8" spans="1:6" x14ac:dyDescent="0.25">
      <c r="A8" t="s">
        <v>0</v>
      </c>
      <c r="B8" s="3">
        <v>297759293</v>
      </c>
      <c r="C8" s="3">
        <v>292550211</v>
      </c>
      <c r="D8" s="3">
        <v>303769506</v>
      </c>
      <c r="E8" s="3">
        <v>301375643</v>
      </c>
      <c r="F8" s="3">
        <v>306492344</v>
      </c>
    </row>
    <row r="9" spans="1:6" x14ac:dyDescent="0.25">
      <c r="A9" t="s">
        <v>1</v>
      </c>
      <c r="B9" s="3">
        <v>5953666</v>
      </c>
      <c r="C9" s="3">
        <v>5358300</v>
      </c>
      <c r="D9" s="3"/>
      <c r="E9" s="3"/>
      <c r="F9" s="3"/>
    </row>
    <row r="10" spans="1:6" x14ac:dyDescent="0.25">
      <c r="A10" s="1"/>
      <c r="B10" s="4">
        <f t="shared" ref="B10:D10" si="0">SUM(B8:B9)</f>
        <v>303712959</v>
      </c>
      <c r="C10" s="4">
        <f t="shared" si="0"/>
        <v>297908511</v>
      </c>
      <c r="D10" s="4">
        <f t="shared" si="0"/>
        <v>303769506</v>
      </c>
      <c r="E10" s="4">
        <f>SUM(E8:E9)</f>
        <v>301375643</v>
      </c>
      <c r="F10" s="4">
        <f>SUM(F8:F9)</f>
        <v>306492344</v>
      </c>
    </row>
    <row r="11" spans="1:6" x14ac:dyDescent="0.25">
      <c r="A11" s="16" t="s">
        <v>75</v>
      </c>
      <c r="B11" s="3"/>
      <c r="C11" s="3"/>
      <c r="D11" s="3"/>
      <c r="E11" s="3"/>
      <c r="F11" s="3"/>
    </row>
    <row r="12" spans="1:6" x14ac:dyDescent="0.25">
      <c r="A12" t="s">
        <v>2</v>
      </c>
      <c r="B12" s="3">
        <v>147542355</v>
      </c>
      <c r="C12" s="3">
        <v>147546216</v>
      </c>
      <c r="D12" s="3">
        <v>170096551</v>
      </c>
      <c r="E12" s="3"/>
      <c r="F12" s="3">
        <v>178583804</v>
      </c>
    </row>
    <row r="13" spans="1:6" x14ac:dyDescent="0.25">
      <c r="A13" t="s">
        <v>3</v>
      </c>
      <c r="B13" s="3">
        <v>985468296</v>
      </c>
      <c r="C13" s="3">
        <v>901207349</v>
      </c>
      <c r="D13" s="3">
        <v>1120533342</v>
      </c>
      <c r="E13" s="3">
        <v>1038683070</v>
      </c>
      <c r="F13" s="3">
        <v>926147137</v>
      </c>
    </row>
    <row r="14" spans="1:6" x14ac:dyDescent="0.25">
      <c r="A14" t="s">
        <v>42</v>
      </c>
      <c r="B14" s="3">
        <v>724321</v>
      </c>
      <c r="C14" s="3">
        <v>725200</v>
      </c>
      <c r="D14" s="3">
        <v>778748</v>
      </c>
      <c r="E14" s="3">
        <v>1685834</v>
      </c>
      <c r="F14" s="3">
        <v>1168140</v>
      </c>
    </row>
    <row r="15" spans="1:6" x14ac:dyDescent="0.25">
      <c r="A15" t="s">
        <v>4</v>
      </c>
      <c r="B15" s="3"/>
      <c r="C15" s="3"/>
      <c r="D15" s="3"/>
      <c r="E15" s="3"/>
      <c r="F15" s="3"/>
    </row>
    <row r="16" spans="1:6" x14ac:dyDescent="0.25">
      <c r="A16" t="s">
        <v>5</v>
      </c>
      <c r="B16" s="3">
        <v>480622732</v>
      </c>
      <c r="C16" s="3">
        <v>466547969</v>
      </c>
      <c r="D16" s="3">
        <v>587376192</v>
      </c>
      <c r="E16" s="3">
        <v>447747138</v>
      </c>
      <c r="F16" s="3">
        <v>483115811</v>
      </c>
    </row>
    <row r="17" spans="1:7" x14ac:dyDescent="0.25">
      <c r="A17" t="s">
        <v>43</v>
      </c>
      <c r="B17" s="3">
        <v>29998572</v>
      </c>
      <c r="C17" s="3">
        <v>30086724</v>
      </c>
      <c r="D17" s="3">
        <v>31573801</v>
      </c>
      <c r="E17" s="3">
        <v>31743874</v>
      </c>
      <c r="F17" s="3">
        <v>31882247</v>
      </c>
    </row>
    <row r="18" spans="1:7" x14ac:dyDescent="0.25">
      <c r="A18" t="s">
        <v>44</v>
      </c>
      <c r="B18" s="3">
        <v>3608166</v>
      </c>
      <c r="C18" s="3">
        <v>3608166</v>
      </c>
      <c r="D18" s="3">
        <v>3807375</v>
      </c>
      <c r="E18" s="3">
        <v>3526160</v>
      </c>
      <c r="F18" s="3">
        <v>3574942</v>
      </c>
    </row>
    <row r="19" spans="1:7" x14ac:dyDescent="0.25">
      <c r="A19" t="s">
        <v>6</v>
      </c>
      <c r="B19" s="3"/>
      <c r="C19" s="3"/>
      <c r="D19" s="3"/>
      <c r="E19" s="3">
        <v>171132333</v>
      </c>
      <c r="F19" s="3"/>
    </row>
    <row r="20" spans="1:7" x14ac:dyDescent="0.25">
      <c r="A20" t="s">
        <v>7</v>
      </c>
      <c r="B20" s="3"/>
      <c r="C20" s="3"/>
      <c r="D20" s="3"/>
      <c r="E20" s="3"/>
      <c r="F20" s="3"/>
    </row>
    <row r="21" spans="1:7" x14ac:dyDescent="0.25">
      <c r="A21" t="s">
        <v>8</v>
      </c>
      <c r="B21" s="3">
        <v>293171882</v>
      </c>
      <c r="C21" s="3">
        <v>279261409</v>
      </c>
      <c r="D21" s="3">
        <v>267320632</v>
      </c>
      <c r="E21" s="3">
        <v>236587640</v>
      </c>
      <c r="F21" s="3">
        <v>271041400</v>
      </c>
    </row>
    <row r="22" spans="1:7" x14ac:dyDescent="0.25">
      <c r="A22" s="1"/>
      <c r="B22" s="4">
        <f t="shared" ref="B22:D22" si="1">SUM(B12:B21)</f>
        <v>1941136324</v>
      </c>
      <c r="C22" s="4">
        <f>SUM(C12:C21)</f>
        <v>1828983033</v>
      </c>
      <c r="D22" s="4">
        <f t="shared" si="1"/>
        <v>2181486641</v>
      </c>
      <c r="E22" s="4">
        <f>SUM(E12:E21)</f>
        <v>1931106049</v>
      </c>
      <c r="F22" s="4">
        <f>SUM(F12:F21)</f>
        <v>1895513481</v>
      </c>
    </row>
    <row r="23" spans="1:7" x14ac:dyDescent="0.25">
      <c r="A23" s="1"/>
      <c r="B23" s="4">
        <f t="shared" ref="B23" si="2">B10+B22</f>
        <v>2244849283</v>
      </c>
      <c r="C23" s="4">
        <f>C10+C22-1</f>
        <v>2126891543</v>
      </c>
      <c r="D23" s="4">
        <f>D10+D22+1</f>
        <v>2485256148</v>
      </c>
      <c r="E23" s="4">
        <f>E10+E22</f>
        <v>2232481692</v>
      </c>
      <c r="F23" s="4">
        <f t="shared" ref="F23" si="3">F10+F22</f>
        <v>2202005825</v>
      </c>
      <c r="G23" s="4"/>
    </row>
    <row r="24" spans="1:7" x14ac:dyDescent="0.25">
      <c r="B24" s="3"/>
      <c r="C24" s="3"/>
      <c r="D24" s="3"/>
      <c r="E24" s="3"/>
      <c r="F24" s="3"/>
    </row>
    <row r="25" spans="1:7" ht="15.75" x14ac:dyDescent="0.25">
      <c r="A25" s="17" t="s">
        <v>76</v>
      </c>
      <c r="B25" s="3"/>
      <c r="C25" s="3"/>
      <c r="D25" s="3"/>
      <c r="E25" s="3"/>
      <c r="F25" s="3"/>
    </row>
    <row r="26" spans="1:7" ht="15.75" x14ac:dyDescent="0.25">
      <c r="A26" s="18" t="s">
        <v>77</v>
      </c>
      <c r="B26" s="3"/>
      <c r="C26" s="3"/>
      <c r="D26" s="3"/>
      <c r="E26" s="3"/>
      <c r="F26" s="3"/>
    </row>
    <row r="27" spans="1:7" x14ac:dyDescent="0.25">
      <c r="A27" s="16" t="s">
        <v>11</v>
      </c>
      <c r="B27" s="3"/>
      <c r="C27" s="3"/>
      <c r="D27" s="3"/>
      <c r="E27" s="3"/>
      <c r="F27" s="3"/>
    </row>
    <row r="28" spans="1:7" x14ac:dyDescent="0.25">
      <c r="A28" s="2" t="s">
        <v>45</v>
      </c>
      <c r="B28" s="3">
        <v>16155067</v>
      </c>
      <c r="C28" s="3">
        <v>16104167</v>
      </c>
      <c r="D28" s="3">
        <v>15903497</v>
      </c>
      <c r="E28" s="3">
        <v>15768361</v>
      </c>
      <c r="F28" s="3">
        <v>15367113</v>
      </c>
    </row>
    <row r="29" spans="1:7" x14ac:dyDescent="0.25">
      <c r="A29" s="2" t="s">
        <v>46</v>
      </c>
      <c r="B29" s="3">
        <v>326089784</v>
      </c>
      <c r="C29" s="3"/>
      <c r="D29" s="3">
        <v>326089784</v>
      </c>
      <c r="E29" s="3">
        <v>326089784</v>
      </c>
      <c r="F29" s="3">
        <v>326089784</v>
      </c>
    </row>
    <row r="30" spans="1:7" x14ac:dyDescent="0.25">
      <c r="A30" s="2" t="s">
        <v>61</v>
      </c>
      <c r="B30" s="3"/>
      <c r="C30" s="3">
        <v>326089784</v>
      </c>
      <c r="D30" s="3"/>
      <c r="E30" s="3"/>
      <c r="F30" s="3"/>
    </row>
    <row r="31" spans="1:7" x14ac:dyDescent="0.25">
      <c r="A31" s="2" t="s">
        <v>47</v>
      </c>
      <c r="B31" s="3">
        <v>26496298</v>
      </c>
      <c r="C31" s="3">
        <v>25194027</v>
      </c>
      <c r="D31" s="3">
        <v>30207471</v>
      </c>
      <c r="E31" s="3">
        <v>29651300</v>
      </c>
      <c r="F31" s="3">
        <v>30075181</v>
      </c>
    </row>
    <row r="32" spans="1:7" x14ac:dyDescent="0.25">
      <c r="A32" t="s">
        <v>12</v>
      </c>
      <c r="B32" s="3"/>
      <c r="C32" s="3"/>
      <c r="D32" s="3"/>
      <c r="E32" s="3"/>
      <c r="F32" s="3"/>
    </row>
    <row r="33" spans="1:6" x14ac:dyDescent="0.25">
      <c r="A33" s="1"/>
      <c r="B33" s="4">
        <f>SUM(B28:B32)</f>
        <v>368741149</v>
      </c>
      <c r="C33" s="4">
        <f>SUM(C28:C32)</f>
        <v>367387978</v>
      </c>
      <c r="D33" s="4">
        <f>SUM(D28:D32)</f>
        <v>372200752</v>
      </c>
      <c r="E33" s="4">
        <f>SUM(E28:E32)</f>
        <v>371509445</v>
      </c>
      <c r="F33" s="4">
        <f>SUM(F28:F32)</f>
        <v>371532078</v>
      </c>
    </row>
    <row r="34" spans="1:6" x14ac:dyDescent="0.25">
      <c r="A34" s="1"/>
      <c r="B34" s="4"/>
      <c r="C34" s="4"/>
      <c r="D34" s="4"/>
      <c r="E34" s="4"/>
      <c r="F34" s="4"/>
    </row>
    <row r="35" spans="1:6" x14ac:dyDescent="0.25">
      <c r="A35" s="16" t="s">
        <v>79</v>
      </c>
      <c r="B35" s="3"/>
      <c r="C35" s="3"/>
      <c r="D35" s="3"/>
      <c r="E35" s="3"/>
      <c r="F35" s="3"/>
    </row>
    <row r="36" spans="1:6" x14ac:dyDescent="0.25">
      <c r="A36" s="2" t="s">
        <v>13</v>
      </c>
      <c r="B36" s="3">
        <v>148530092</v>
      </c>
      <c r="C36" s="3">
        <v>142777053</v>
      </c>
      <c r="D36" s="3">
        <v>281171432</v>
      </c>
      <c r="E36" s="3">
        <v>107865805</v>
      </c>
      <c r="F36" s="3">
        <v>24680530</v>
      </c>
    </row>
    <row r="37" spans="1:6" x14ac:dyDescent="0.25">
      <c r="A37" s="2" t="s">
        <v>48</v>
      </c>
      <c r="B37" s="3">
        <v>382067863</v>
      </c>
      <c r="C37" s="3">
        <v>422473323</v>
      </c>
      <c r="D37" s="3">
        <v>437971237</v>
      </c>
      <c r="E37" s="3">
        <v>437508491</v>
      </c>
      <c r="F37" s="3">
        <v>427221352</v>
      </c>
    </row>
    <row r="38" spans="1:6" x14ac:dyDescent="0.25">
      <c r="A38" s="2" t="s">
        <v>14</v>
      </c>
      <c r="B38" s="3"/>
      <c r="C38" s="3"/>
      <c r="D38" s="3"/>
      <c r="E38" s="3"/>
      <c r="F38" s="3"/>
    </row>
    <row r="39" spans="1:6" x14ac:dyDescent="0.25">
      <c r="A39" s="2" t="s">
        <v>15</v>
      </c>
      <c r="B39" s="3">
        <v>705387251</v>
      </c>
      <c r="C39" s="3">
        <v>535673611</v>
      </c>
      <c r="D39" s="3">
        <v>626423131</v>
      </c>
      <c r="E39" s="3">
        <v>505317863</v>
      </c>
      <c r="F39" s="3">
        <v>532518457</v>
      </c>
    </row>
    <row r="40" spans="1:6" x14ac:dyDescent="0.25">
      <c r="A40" s="2" t="s">
        <v>16</v>
      </c>
      <c r="B40" s="3">
        <v>31979755</v>
      </c>
      <c r="C40" s="3">
        <v>15360975</v>
      </c>
      <c r="D40" s="3">
        <v>14967212</v>
      </c>
      <c r="E40" s="3">
        <v>28961226</v>
      </c>
      <c r="F40" s="3">
        <v>17129717</v>
      </c>
    </row>
    <row r="41" spans="1:6" x14ac:dyDescent="0.25">
      <c r="A41" s="2" t="s">
        <v>17</v>
      </c>
      <c r="B41" s="3"/>
      <c r="C41" s="3"/>
      <c r="D41" s="3"/>
      <c r="E41" s="3"/>
      <c r="F41" s="3"/>
    </row>
    <row r="42" spans="1:6" x14ac:dyDescent="0.25">
      <c r="A42" s="2" t="s">
        <v>18</v>
      </c>
      <c r="B42" s="3"/>
      <c r="C42" s="3"/>
      <c r="D42" s="3"/>
      <c r="E42" s="3"/>
      <c r="F42" s="3"/>
    </row>
    <row r="43" spans="1:6" x14ac:dyDescent="0.25">
      <c r="A43" s="1"/>
      <c r="B43" s="4">
        <f t="shared" ref="B43:D43" si="4">SUM(B36:B42)</f>
        <v>1267964961</v>
      </c>
      <c r="C43" s="4">
        <f t="shared" si="4"/>
        <v>1116284962</v>
      </c>
      <c r="D43" s="4">
        <f t="shared" si="4"/>
        <v>1360533012</v>
      </c>
      <c r="E43" s="4">
        <f>SUM(E36:E42)</f>
        <v>1079653385</v>
      </c>
      <c r="F43" s="4">
        <f>SUM(F36:F42)</f>
        <v>1001550056</v>
      </c>
    </row>
    <row r="44" spans="1:6" x14ac:dyDescent="0.25">
      <c r="A44" s="16" t="s">
        <v>78</v>
      </c>
      <c r="B44" s="3"/>
      <c r="C44" s="3"/>
      <c r="D44" s="3"/>
      <c r="E44" s="3"/>
      <c r="F44" s="3"/>
    </row>
    <row r="45" spans="1:6" x14ac:dyDescent="0.25">
      <c r="A45" t="s">
        <v>9</v>
      </c>
      <c r="B45" s="3">
        <v>140156250</v>
      </c>
      <c r="C45" s="3">
        <v>140156250</v>
      </c>
      <c r="D45" s="3">
        <v>140156250</v>
      </c>
      <c r="E45" s="3">
        <v>168187500</v>
      </c>
      <c r="F45" s="3">
        <v>168187500</v>
      </c>
    </row>
    <row r="46" spans="1:6" x14ac:dyDescent="0.25">
      <c r="A46" t="s">
        <v>10</v>
      </c>
      <c r="B46" s="3">
        <v>7143605</v>
      </c>
      <c r="C46" s="3"/>
      <c r="D46" s="3">
        <v>7143605</v>
      </c>
      <c r="E46" s="3">
        <v>7143605</v>
      </c>
      <c r="F46" s="3">
        <v>7143605</v>
      </c>
    </row>
    <row r="47" spans="1:6" x14ac:dyDescent="0.25">
      <c r="A47" t="s">
        <v>56</v>
      </c>
      <c r="B47" s="3"/>
      <c r="C47" s="3">
        <v>7143605</v>
      </c>
      <c r="D47" s="3">
        <v>22550688</v>
      </c>
      <c r="E47" s="3">
        <v>23587370</v>
      </c>
      <c r="F47" s="3">
        <v>31041082</v>
      </c>
    </row>
    <row r="48" spans="1:6" x14ac:dyDescent="0.25">
      <c r="A48" t="s">
        <v>41</v>
      </c>
      <c r="B48" s="3">
        <v>460843320</v>
      </c>
      <c r="C48" s="3">
        <v>495918748</v>
      </c>
      <c r="D48" s="3">
        <v>582671841</v>
      </c>
      <c r="E48" s="3">
        <v>582400386</v>
      </c>
      <c r="F48" s="3">
        <v>622551504</v>
      </c>
    </row>
    <row r="49" spans="1:6" x14ac:dyDescent="0.25">
      <c r="A49" s="1"/>
      <c r="B49" s="4">
        <f t="shared" ref="B49:D49" si="5">SUM(B45:B48)</f>
        <v>608143175</v>
      </c>
      <c r="C49" s="4">
        <f t="shared" si="5"/>
        <v>643218603</v>
      </c>
      <c r="D49" s="4">
        <f t="shared" si="5"/>
        <v>752522384</v>
      </c>
      <c r="E49" s="4">
        <f>SUM(E45:E48)</f>
        <v>781318861</v>
      </c>
      <c r="F49" s="4">
        <f>SUM(F45:F48)</f>
        <v>828923691</v>
      </c>
    </row>
    <row r="50" spans="1:6" x14ac:dyDescent="0.25">
      <c r="A50" s="1"/>
      <c r="B50" s="4"/>
      <c r="C50" s="4"/>
      <c r="D50" s="4"/>
      <c r="E50" s="4"/>
      <c r="F50" s="4"/>
    </row>
    <row r="51" spans="1:6" x14ac:dyDescent="0.25">
      <c r="A51" s="1"/>
      <c r="B51" s="4">
        <f>(B49+B33+B43)-2</f>
        <v>2244849283</v>
      </c>
      <c r="C51" s="4">
        <f>(C49+C33+C43)</f>
        <v>2126891543</v>
      </c>
      <c r="D51" s="4">
        <f>D49+D33+D43</f>
        <v>2485256148</v>
      </c>
      <c r="E51" s="4">
        <f>E49+E33+E43+1</f>
        <v>2232481692</v>
      </c>
      <c r="F51" s="4">
        <f>F49+F33+F43</f>
        <v>2202005825</v>
      </c>
    </row>
    <row r="52" spans="1:6" x14ac:dyDescent="0.25">
      <c r="A52" s="2"/>
      <c r="B52" s="3"/>
      <c r="C52" s="3"/>
      <c r="D52" s="3"/>
      <c r="E52" s="3"/>
      <c r="F52" s="3"/>
    </row>
    <row r="53" spans="1:6" x14ac:dyDescent="0.25">
      <c r="A53" s="19" t="s">
        <v>80</v>
      </c>
      <c r="B53" s="8">
        <f>B49/(B45/10)</f>
        <v>43.390371460423637</v>
      </c>
      <c r="C53" s="8">
        <f>C49/(C45/10)</f>
        <v>45.892966100334448</v>
      </c>
      <c r="D53" s="8">
        <f>D49/(D45/10)</f>
        <v>53.691675112597551</v>
      </c>
      <c r="E53" s="8">
        <f>E49/(E45/10)</f>
        <v>46.455227707172057</v>
      </c>
      <c r="F53" s="8">
        <f>F49/(F45/10)</f>
        <v>49.285689542920849</v>
      </c>
    </row>
    <row r="54" spans="1:6" x14ac:dyDescent="0.25">
      <c r="A54" s="19" t="s">
        <v>81</v>
      </c>
      <c r="B54" s="3">
        <f>B45/10</f>
        <v>14015625</v>
      </c>
      <c r="C54" s="3">
        <f t="shared" ref="C54:F54" si="6">C45/10</f>
        <v>14015625</v>
      </c>
      <c r="D54" s="3">
        <f t="shared" si="6"/>
        <v>14015625</v>
      </c>
      <c r="E54" s="3">
        <f t="shared" si="6"/>
        <v>16818750</v>
      </c>
      <c r="F54" s="3">
        <f t="shared" si="6"/>
        <v>16818750</v>
      </c>
    </row>
    <row r="55" spans="1:6" x14ac:dyDescent="0.25">
      <c r="B55" s="3"/>
      <c r="C55" s="3"/>
      <c r="D55" s="3"/>
      <c r="E55" s="3"/>
      <c r="F55" s="3"/>
    </row>
    <row r="56" spans="1:6" x14ac:dyDescent="0.25">
      <c r="A56" s="1"/>
      <c r="B56" s="4"/>
      <c r="C56" s="4"/>
      <c r="D56" s="4"/>
      <c r="E56" s="4"/>
      <c r="F56" s="3"/>
    </row>
    <row r="57" spans="1:6" x14ac:dyDescent="0.25">
      <c r="A57" s="1"/>
      <c r="B57" s="3"/>
      <c r="C57" s="3"/>
      <c r="D57" s="3"/>
      <c r="E57" s="3"/>
      <c r="F57" s="3"/>
    </row>
    <row r="58" spans="1:6" x14ac:dyDescent="0.25">
      <c r="B58" s="3"/>
      <c r="C58" s="3"/>
      <c r="D58" s="3"/>
      <c r="E58" s="3"/>
      <c r="F58" s="3"/>
    </row>
    <row r="59" spans="1:6" x14ac:dyDescent="0.25">
      <c r="B59" s="3"/>
      <c r="C59" s="3"/>
      <c r="D59" s="3"/>
      <c r="E59" s="3"/>
      <c r="F59" s="3"/>
    </row>
    <row r="60" spans="1:6" x14ac:dyDescent="0.25">
      <c r="B60" s="3"/>
      <c r="C60" s="3"/>
      <c r="D60" s="3"/>
      <c r="E60" s="3"/>
      <c r="F60" s="3"/>
    </row>
    <row r="61" spans="1:6" x14ac:dyDescent="0.25">
      <c r="A61" s="1"/>
      <c r="B61" s="4"/>
      <c r="C61" s="4"/>
      <c r="D61" s="4"/>
      <c r="E61" s="4"/>
      <c r="F61" s="3"/>
    </row>
    <row r="62" spans="1:6" x14ac:dyDescent="0.25">
      <c r="A62" s="1"/>
      <c r="B62" s="4"/>
      <c r="C62" s="4"/>
      <c r="D62" s="4"/>
      <c r="E62" s="4"/>
      <c r="F62" s="3"/>
    </row>
    <row r="63" spans="1:6" x14ac:dyDescent="0.25">
      <c r="B63" s="3"/>
      <c r="C63" s="3"/>
      <c r="D63" s="3"/>
      <c r="E63" s="3"/>
      <c r="F63" s="3"/>
    </row>
    <row r="64" spans="1:6" x14ac:dyDescent="0.25">
      <c r="B64" s="3"/>
      <c r="C64" s="3"/>
      <c r="D64" s="3"/>
      <c r="E64" s="3"/>
      <c r="F64" s="3"/>
    </row>
    <row r="65" spans="1:6" x14ac:dyDescent="0.25">
      <c r="A65" s="1"/>
      <c r="B65" s="4"/>
      <c r="C65" s="4"/>
      <c r="D65" s="4"/>
      <c r="E65" s="4"/>
      <c r="F65" s="3"/>
    </row>
    <row r="66" spans="1:6" x14ac:dyDescent="0.25">
      <c r="B66" s="3"/>
      <c r="C66" s="3"/>
      <c r="D66" s="3"/>
      <c r="E66" s="3"/>
      <c r="F66" s="3"/>
    </row>
    <row r="67" spans="1:6" x14ac:dyDescent="0.25">
      <c r="A67" s="1"/>
      <c r="B67" s="4"/>
      <c r="C67" s="4"/>
      <c r="D67" s="4"/>
      <c r="E67" s="4"/>
      <c r="F67" s="3"/>
    </row>
    <row r="68" spans="1:6" x14ac:dyDescent="0.25">
      <c r="B68" s="3"/>
      <c r="C68" s="3"/>
      <c r="D68" s="3"/>
      <c r="E68" s="3"/>
      <c r="F68" s="3"/>
    </row>
    <row r="69" spans="1:6" x14ac:dyDescent="0.25">
      <c r="A69" s="1"/>
      <c r="B69" s="4"/>
      <c r="C69" s="4"/>
      <c r="D69" s="4"/>
      <c r="E69" s="4"/>
      <c r="F69" s="3"/>
    </row>
    <row r="70" spans="1:6" x14ac:dyDescent="0.25">
      <c r="B70" s="3"/>
      <c r="C70" s="3"/>
      <c r="D70" s="3"/>
      <c r="E70" s="3"/>
      <c r="F70" s="3"/>
    </row>
    <row r="71" spans="1:6" x14ac:dyDescent="0.25">
      <c r="B71" s="3"/>
      <c r="C71" s="3"/>
      <c r="D71" s="3"/>
      <c r="E71" s="3"/>
      <c r="F71" s="3"/>
    </row>
    <row r="72" spans="1:6" x14ac:dyDescent="0.25">
      <c r="A72" s="1"/>
      <c r="B72" s="4"/>
      <c r="C72" s="4"/>
      <c r="D72" s="4"/>
      <c r="E72" s="4"/>
      <c r="F72" s="3"/>
    </row>
    <row r="73" spans="1:6" x14ac:dyDescent="0.25">
      <c r="A73" s="1"/>
      <c r="B73" s="3"/>
      <c r="C73" s="3"/>
      <c r="D73" s="3"/>
      <c r="E73" s="3"/>
      <c r="F73" s="3"/>
    </row>
    <row r="74" spans="1:6" x14ac:dyDescent="0.25">
      <c r="B74" s="3"/>
      <c r="C74" s="3"/>
      <c r="D74" s="3"/>
      <c r="E74" s="3"/>
      <c r="F74" s="3"/>
    </row>
    <row r="75" spans="1:6" x14ac:dyDescent="0.25">
      <c r="A75" s="1"/>
      <c r="B75" s="3"/>
      <c r="C75" s="3"/>
      <c r="D75" s="3"/>
      <c r="E75" s="3"/>
      <c r="F75" s="3"/>
    </row>
    <row r="76" spans="1:6" x14ac:dyDescent="0.25">
      <c r="B76" s="3"/>
      <c r="C76" s="3"/>
      <c r="D76" s="3"/>
      <c r="E76" s="3"/>
      <c r="F76" s="3"/>
    </row>
    <row r="77" spans="1:6" x14ac:dyDescent="0.25">
      <c r="A77" s="1"/>
      <c r="B77" s="3"/>
      <c r="C77" s="3"/>
      <c r="D77" s="3"/>
      <c r="E77" s="3"/>
      <c r="F77" s="3"/>
    </row>
    <row r="78" spans="1:6" x14ac:dyDescent="0.25">
      <c r="B78" s="3"/>
      <c r="C78" s="3"/>
      <c r="D78" s="3"/>
      <c r="E78" s="3"/>
      <c r="F78" s="3"/>
    </row>
    <row r="79" spans="1:6" x14ac:dyDescent="0.25">
      <c r="A79" s="2"/>
      <c r="B79" s="3"/>
      <c r="C79" s="3"/>
      <c r="D79" s="3"/>
      <c r="E79" s="3"/>
      <c r="F79" s="3"/>
    </row>
    <row r="80" spans="1:6" x14ac:dyDescent="0.25">
      <c r="B80" s="3"/>
      <c r="C80" s="3"/>
      <c r="D80" s="3"/>
      <c r="E80" s="3"/>
      <c r="F80" s="3"/>
    </row>
    <row r="81" spans="1:6" x14ac:dyDescent="0.25">
      <c r="A81" s="1"/>
      <c r="B81" s="4"/>
      <c r="C81" s="4"/>
      <c r="D81" s="4"/>
      <c r="E81" s="4"/>
      <c r="F81" s="3"/>
    </row>
    <row r="82" spans="1:6" x14ac:dyDescent="0.25">
      <c r="A82" s="1"/>
      <c r="B82" s="3"/>
      <c r="C82" s="3"/>
      <c r="D82" s="3"/>
      <c r="E82" s="3"/>
      <c r="F82" s="3"/>
    </row>
    <row r="83" spans="1:6" x14ac:dyDescent="0.25">
      <c r="A83" s="2"/>
      <c r="B83" s="3"/>
      <c r="C83" s="3"/>
      <c r="D83" s="3"/>
      <c r="E83" s="3"/>
      <c r="F83" s="3"/>
    </row>
    <row r="84" spans="1:6" x14ac:dyDescent="0.25">
      <c r="B84" s="3"/>
      <c r="C84" s="3"/>
      <c r="D84" s="3"/>
      <c r="E84" s="3"/>
      <c r="F84" s="3"/>
    </row>
    <row r="85" spans="1:6" x14ac:dyDescent="0.25">
      <c r="A85" s="2"/>
      <c r="B85" s="3"/>
      <c r="C85" s="3"/>
      <c r="D85" s="3"/>
      <c r="E85" s="3"/>
      <c r="F85" s="3"/>
    </row>
    <row r="86" spans="1:6" x14ac:dyDescent="0.25">
      <c r="B86" s="3"/>
      <c r="C86" s="3"/>
      <c r="D86" s="3"/>
      <c r="E86" s="3"/>
      <c r="F86" s="3"/>
    </row>
    <row r="87" spans="1:6" x14ac:dyDescent="0.25">
      <c r="A87" s="2"/>
      <c r="B87" s="3"/>
      <c r="C87" s="3"/>
      <c r="D87" s="3"/>
      <c r="E87" s="3"/>
      <c r="F87" s="3"/>
    </row>
    <row r="88" spans="1:6" x14ac:dyDescent="0.25">
      <c r="B88" s="3"/>
      <c r="C88" s="3"/>
      <c r="D88" s="3"/>
      <c r="E88" s="3"/>
      <c r="F88" s="3"/>
    </row>
    <row r="89" spans="1:6" x14ac:dyDescent="0.25">
      <c r="A89" s="1"/>
      <c r="B89" s="4"/>
      <c r="C89" s="4"/>
      <c r="D89" s="4"/>
      <c r="E89" s="4"/>
      <c r="F89" s="3"/>
    </row>
    <row r="90" spans="1:6" x14ac:dyDescent="0.25">
      <c r="A90" s="1"/>
      <c r="B90" s="3"/>
      <c r="C90" s="3"/>
      <c r="D90" s="3"/>
      <c r="E90" s="3"/>
      <c r="F90" s="3"/>
    </row>
    <row r="91" spans="1:6" x14ac:dyDescent="0.25">
      <c r="A91" s="2"/>
      <c r="B91" s="3"/>
      <c r="C91" s="3"/>
      <c r="D91" s="3"/>
      <c r="E91" s="3"/>
      <c r="F91" s="3"/>
    </row>
    <row r="92" spans="1:6" x14ac:dyDescent="0.25">
      <c r="A92" s="2"/>
      <c r="B92" s="3"/>
      <c r="C92" s="3"/>
      <c r="D92" s="3"/>
      <c r="E92" s="3"/>
      <c r="F92" s="3"/>
    </row>
    <row r="93" spans="1:6" x14ac:dyDescent="0.25">
      <c r="B93" s="3"/>
      <c r="C93" s="3"/>
      <c r="D93" s="3"/>
      <c r="E93" s="3"/>
      <c r="F93" s="3"/>
    </row>
    <row r="94" spans="1:6" x14ac:dyDescent="0.25">
      <c r="A94" s="2"/>
      <c r="B94" s="3"/>
      <c r="C94" s="3"/>
      <c r="D94" s="3"/>
      <c r="E94" s="3"/>
      <c r="F94" s="3"/>
    </row>
    <row r="95" spans="1:6" x14ac:dyDescent="0.25">
      <c r="B95" s="3"/>
      <c r="C95" s="3"/>
      <c r="D95" s="3"/>
      <c r="E95" s="3"/>
      <c r="F95" s="3"/>
    </row>
    <row r="96" spans="1:6" x14ac:dyDescent="0.25">
      <c r="A96" s="1"/>
      <c r="B96" s="4"/>
      <c r="C96" s="4"/>
      <c r="D96" s="4"/>
      <c r="E96" s="4"/>
      <c r="F96" s="3"/>
    </row>
    <row r="97" spans="1:6" x14ac:dyDescent="0.25">
      <c r="A97" s="1"/>
      <c r="B97" s="4"/>
      <c r="C97" s="4"/>
      <c r="D97" s="4"/>
      <c r="E97" s="4"/>
      <c r="F97" s="3"/>
    </row>
    <row r="98" spans="1:6" x14ac:dyDescent="0.25">
      <c r="B98" s="3"/>
      <c r="C98" s="3"/>
      <c r="D98" s="3"/>
      <c r="E98" s="3"/>
      <c r="F98" s="3"/>
    </row>
    <row r="99" spans="1:6" x14ac:dyDescent="0.25">
      <c r="A99" s="1"/>
      <c r="B99" s="4"/>
      <c r="C99" s="4"/>
      <c r="D99" s="4"/>
      <c r="E99" s="4"/>
      <c r="F99" s="3"/>
    </row>
    <row r="100" spans="1:6" x14ac:dyDescent="0.25">
      <c r="B100" s="3"/>
      <c r="C100" s="3"/>
      <c r="D100" s="3"/>
      <c r="E100" s="3"/>
      <c r="F100" s="3"/>
    </row>
    <row r="101" spans="1:6" x14ac:dyDescent="0.25">
      <c r="A101" s="1"/>
      <c r="B101" s="3"/>
      <c r="C101" s="5"/>
      <c r="D101" s="3"/>
      <c r="E101" s="3"/>
      <c r="F101" s="3"/>
    </row>
    <row r="102" spans="1:6" x14ac:dyDescent="0.25">
      <c r="B102" s="3"/>
      <c r="C102" s="3"/>
      <c r="D102" s="3"/>
      <c r="E102" s="3"/>
      <c r="F10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B25" sqref="B25"/>
    </sheetView>
  </sheetViews>
  <sheetFormatPr defaultRowHeight="15" x14ac:dyDescent="0.25"/>
  <cols>
    <col min="1" max="1" width="43.42578125" customWidth="1"/>
    <col min="2" max="5" width="15" bestFit="1" customWidth="1"/>
    <col min="6" max="6" width="16.85546875" bestFit="1" customWidth="1"/>
  </cols>
  <sheetData>
    <row r="1" spans="1:6" ht="15.75" x14ac:dyDescent="0.25">
      <c r="A1" s="6" t="s">
        <v>70</v>
      </c>
      <c r="B1" s="9"/>
      <c r="C1" s="9"/>
      <c r="D1" s="9"/>
      <c r="E1" s="9"/>
    </row>
    <row r="2" spans="1:6" x14ac:dyDescent="0.25">
      <c r="A2" s="1" t="s">
        <v>83</v>
      </c>
      <c r="B2" s="9"/>
      <c r="C2" s="9"/>
      <c r="D2" s="9"/>
      <c r="E2" s="9"/>
    </row>
    <row r="3" spans="1:6" x14ac:dyDescent="0.25">
      <c r="A3" s="1" t="s">
        <v>74</v>
      </c>
      <c r="B3" s="9"/>
      <c r="C3" s="9"/>
      <c r="D3" s="9"/>
      <c r="E3" s="9"/>
    </row>
    <row r="4" spans="1:6" ht="15.75" x14ac:dyDescent="0.25">
      <c r="B4" s="13" t="s">
        <v>57</v>
      </c>
      <c r="C4" s="13" t="s">
        <v>58</v>
      </c>
      <c r="D4" s="13" t="s">
        <v>59</v>
      </c>
      <c r="E4" s="13" t="s">
        <v>57</v>
      </c>
      <c r="F4" s="13" t="s">
        <v>58</v>
      </c>
    </row>
    <row r="5" spans="1:6" ht="15.75" x14ac:dyDescent="0.25"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s="19" t="s">
        <v>82</v>
      </c>
      <c r="B6" s="3">
        <v>1906802419</v>
      </c>
      <c r="C6" s="3">
        <v>2870447513</v>
      </c>
      <c r="D6" s="3">
        <v>1023055085</v>
      </c>
      <c r="E6" s="3">
        <v>1998796334</v>
      </c>
      <c r="F6" s="3">
        <v>2987228526</v>
      </c>
    </row>
    <row r="7" spans="1:6" x14ac:dyDescent="0.25">
      <c r="A7" t="s">
        <v>19</v>
      </c>
      <c r="B7" s="3">
        <v>1565492156</v>
      </c>
      <c r="C7" s="3">
        <v>2357625100</v>
      </c>
      <c r="D7" s="3">
        <v>837385855</v>
      </c>
      <c r="E7" s="3">
        <v>1632070152</v>
      </c>
      <c r="F7" s="3">
        <v>2447840273</v>
      </c>
    </row>
    <row r="8" spans="1:6" x14ac:dyDescent="0.25">
      <c r="A8" s="19" t="s">
        <v>20</v>
      </c>
      <c r="B8" s="4">
        <f t="shared" ref="B8:F8" si="0">B6-B7</f>
        <v>341310263</v>
      </c>
      <c r="C8" s="4">
        <f t="shared" si="0"/>
        <v>512822413</v>
      </c>
      <c r="D8" s="4">
        <f t="shared" si="0"/>
        <v>185669230</v>
      </c>
      <c r="E8" s="4">
        <f t="shared" si="0"/>
        <v>366726182</v>
      </c>
      <c r="F8" s="4">
        <f t="shared" si="0"/>
        <v>539388253</v>
      </c>
    </row>
    <row r="9" spans="1:6" x14ac:dyDescent="0.25">
      <c r="A9" s="19" t="s">
        <v>84</v>
      </c>
      <c r="B9" s="3"/>
      <c r="C9" s="3"/>
      <c r="D9" s="3"/>
      <c r="E9" s="3"/>
    </row>
    <row r="10" spans="1:6" x14ac:dyDescent="0.25">
      <c r="A10" t="s">
        <v>21</v>
      </c>
      <c r="B10" s="3">
        <v>30428868</v>
      </c>
      <c r="C10" s="3">
        <v>45004392</v>
      </c>
      <c r="D10" s="3">
        <v>15472353</v>
      </c>
      <c r="E10" s="3">
        <v>31236708</v>
      </c>
      <c r="F10" s="3">
        <v>49552785</v>
      </c>
    </row>
    <row r="11" spans="1:6" x14ac:dyDescent="0.25">
      <c r="A11" t="s">
        <v>49</v>
      </c>
      <c r="B11" s="3"/>
      <c r="C11" s="3">
        <v>312030641</v>
      </c>
      <c r="D11" s="3"/>
      <c r="E11" s="3">
        <v>212070772</v>
      </c>
      <c r="F11" s="3"/>
    </row>
    <row r="12" spans="1:6" x14ac:dyDescent="0.25">
      <c r="A12" t="s">
        <v>22</v>
      </c>
      <c r="B12" s="3">
        <v>205491718</v>
      </c>
      <c r="C12" s="3"/>
      <c r="D12" s="3">
        <v>109734225</v>
      </c>
      <c r="E12" s="3"/>
      <c r="F12" s="3">
        <v>309872318</v>
      </c>
    </row>
    <row r="13" spans="1:6" x14ac:dyDescent="0.25">
      <c r="A13" s="1"/>
      <c r="B13" s="4">
        <f>SUM(B10:B12)</f>
        <v>235920586</v>
      </c>
      <c r="C13" s="4">
        <f t="shared" ref="C13:D13" si="1">SUM(C10:C12)</f>
        <v>357035033</v>
      </c>
      <c r="D13" s="4">
        <f t="shared" si="1"/>
        <v>125206578</v>
      </c>
      <c r="E13" s="4">
        <f>SUM(E10:E12)</f>
        <v>243307480</v>
      </c>
      <c r="F13" s="4">
        <f>SUM(F10:F12)</f>
        <v>359425103</v>
      </c>
    </row>
    <row r="14" spans="1:6" x14ac:dyDescent="0.25">
      <c r="A14" s="19" t="s">
        <v>23</v>
      </c>
      <c r="B14" s="4">
        <f t="shared" ref="B14:D14" si="2">B8-B13</f>
        <v>105389677</v>
      </c>
      <c r="C14" s="4">
        <f t="shared" si="2"/>
        <v>155787380</v>
      </c>
      <c r="D14" s="4">
        <f t="shared" si="2"/>
        <v>60462652</v>
      </c>
      <c r="E14" s="4">
        <f>E8-E13</f>
        <v>123418702</v>
      </c>
      <c r="F14" s="4">
        <f>F8-F13</f>
        <v>179963150</v>
      </c>
    </row>
    <row r="15" spans="1:6" x14ac:dyDescent="0.25">
      <c r="A15" s="20" t="s">
        <v>85</v>
      </c>
      <c r="B15" s="4"/>
      <c r="C15" s="4"/>
      <c r="D15" s="4"/>
      <c r="E15" s="4"/>
      <c r="F15" s="4"/>
    </row>
    <row r="16" spans="1:6" x14ac:dyDescent="0.25">
      <c r="A16" t="s">
        <v>24</v>
      </c>
      <c r="B16" s="3">
        <v>2562307</v>
      </c>
      <c r="C16" s="3">
        <v>4758492</v>
      </c>
      <c r="D16" s="3">
        <v>4680131</v>
      </c>
      <c r="E16" s="3">
        <v>9234325</v>
      </c>
      <c r="F16" s="3">
        <v>9965419</v>
      </c>
    </row>
    <row r="17" spans="1:6" x14ac:dyDescent="0.25">
      <c r="A17" t="s">
        <v>25</v>
      </c>
      <c r="B17" s="3">
        <v>1190733</v>
      </c>
      <c r="C17" s="3">
        <v>1786100</v>
      </c>
      <c r="D17" s="3"/>
      <c r="E17" s="3"/>
      <c r="F17" s="3"/>
    </row>
    <row r="18" spans="1:6" x14ac:dyDescent="0.25">
      <c r="A18" t="s">
        <v>26</v>
      </c>
      <c r="B18" s="3">
        <v>628572</v>
      </c>
      <c r="C18" s="3">
        <v>1818103</v>
      </c>
      <c r="D18" s="3">
        <v>397287</v>
      </c>
      <c r="E18" s="3">
        <v>680465</v>
      </c>
      <c r="F18" s="3">
        <v>2634903</v>
      </c>
    </row>
    <row r="19" spans="1:6" x14ac:dyDescent="0.25">
      <c r="A19" s="19" t="s">
        <v>86</v>
      </c>
      <c r="B19" s="4">
        <f>B14-B16-B17+B18</f>
        <v>102265209</v>
      </c>
      <c r="C19" s="4">
        <f>C14-C16-C17+C18</f>
        <v>151060891</v>
      </c>
      <c r="D19" s="4">
        <f>D14-D16-D17+D18</f>
        <v>56179808</v>
      </c>
      <c r="E19" s="4">
        <f>E14-E16-E17+E18</f>
        <v>114864842</v>
      </c>
      <c r="F19" s="4">
        <f>F14-F16-F17+F18</f>
        <v>172632634</v>
      </c>
    </row>
    <row r="20" spans="1:6" x14ac:dyDescent="0.25">
      <c r="A20" t="s">
        <v>27</v>
      </c>
      <c r="B20" s="3">
        <v>4869772</v>
      </c>
      <c r="C20" s="3">
        <v>7193376</v>
      </c>
      <c r="D20" s="3">
        <v>2675229</v>
      </c>
      <c r="E20" s="3">
        <v>5469754</v>
      </c>
      <c r="F20" s="3">
        <v>8220602</v>
      </c>
    </row>
    <row r="21" spans="1:6" x14ac:dyDescent="0.25">
      <c r="A21" s="19" t="s">
        <v>87</v>
      </c>
      <c r="B21" s="4">
        <f t="shared" ref="B21:F21" si="3">B19-B20</f>
        <v>97395437</v>
      </c>
      <c r="C21" s="4">
        <f t="shared" si="3"/>
        <v>143867515</v>
      </c>
      <c r="D21" s="4">
        <f t="shared" si="3"/>
        <v>53504579</v>
      </c>
      <c r="E21" s="4">
        <f t="shared" si="3"/>
        <v>109395088</v>
      </c>
      <c r="F21" s="4">
        <f t="shared" si="3"/>
        <v>164412032</v>
      </c>
    </row>
    <row r="22" spans="1:6" x14ac:dyDescent="0.25">
      <c r="A22" s="16" t="s">
        <v>88</v>
      </c>
      <c r="B22" s="4"/>
      <c r="C22" s="4"/>
      <c r="D22" s="4"/>
      <c r="E22" s="4"/>
      <c r="F22" s="4"/>
    </row>
    <row r="23" spans="1:6" x14ac:dyDescent="0.25">
      <c r="A23" t="s">
        <v>28</v>
      </c>
      <c r="B23" s="3">
        <v>-25566302</v>
      </c>
      <c r="C23" s="3">
        <v>-37765223</v>
      </c>
      <c r="D23" s="3">
        <v>-14044952</v>
      </c>
      <c r="E23" s="3">
        <v>-28716210</v>
      </c>
      <c r="F23" s="3">
        <v>-43158159</v>
      </c>
    </row>
    <row r="24" spans="1:6" x14ac:dyDescent="0.25">
      <c r="A24" t="s">
        <v>29</v>
      </c>
      <c r="B24" s="3">
        <v>521679</v>
      </c>
      <c r="C24" s="3">
        <v>1323949</v>
      </c>
      <c r="D24" s="3">
        <v>222909</v>
      </c>
      <c r="E24" s="3">
        <v>779080</v>
      </c>
      <c r="F24" s="12">
        <v>355200</v>
      </c>
    </row>
    <row r="25" spans="1:6" x14ac:dyDescent="0.25">
      <c r="A25" s="19" t="s">
        <v>89</v>
      </c>
      <c r="B25" s="4">
        <f>SUM(B21:B24)</f>
        <v>72350814</v>
      </c>
      <c r="C25" s="4">
        <f t="shared" ref="C25:D25" si="4">SUM(C21:C24)</f>
        <v>107426241</v>
      </c>
      <c r="D25" s="4">
        <f t="shared" si="4"/>
        <v>39682536</v>
      </c>
      <c r="E25" s="4">
        <f>SUM(E21:E24)</f>
        <v>81457958</v>
      </c>
      <c r="F25" s="4">
        <f>SUM(F21:F24)</f>
        <v>121609073</v>
      </c>
    </row>
    <row r="26" spans="1:6" x14ac:dyDescent="0.25">
      <c r="B26" s="3"/>
      <c r="C26" s="3"/>
      <c r="D26" s="3"/>
      <c r="E26" s="3"/>
    </row>
    <row r="27" spans="1:6" x14ac:dyDescent="0.25">
      <c r="A27" s="19" t="s">
        <v>90</v>
      </c>
      <c r="B27" s="7">
        <f>B25/('1'!B45/10)</f>
        <v>5.1621539531772571</v>
      </c>
      <c r="C27" s="7">
        <f>C25/('1'!C45/10)</f>
        <v>7.6647485217391305</v>
      </c>
      <c r="D27" s="7">
        <f>D25/('1'!D45/10)</f>
        <v>2.8313069163879598</v>
      </c>
      <c r="E27" s="7">
        <f>E25/('1'!E45/10)</f>
        <v>4.8432825269416577</v>
      </c>
      <c r="F27" s="7">
        <f>F25/('1'!F45/10)</f>
        <v>7.2305654700854705</v>
      </c>
    </row>
    <row r="28" spans="1:6" x14ac:dyDescent="0.25">
      <c r="A28" s="20" t="s">
        <v>91</v>
      </c>
      <c r="B28" s="3">
        <f>'1'!B45/10</f>
        <v>14015625</v>
      </c>
      <c r="C28" s="3">
        <f>'1'!C45/10</f>
        <v>14015625</v>
      </c>
      <c r="D28" s="3">
        <f>'1'!D45/10</f>
        <v>14015625</v>
      </c>
      <c r="E28" s="3">
        <f>'1'!E45/10</f>
        <v>16818750</v>
      </c>
      <c r="F28" s="3">
        <f>'1'!F45/10</f>
        <v>16818750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pane xSplit="1" ySplit="5" topLeftCell="G24" activePane="bottomRight" state="frozen"/>
      <selection pane="topRight" activeCell="B1" sqref="B1"/>
      <selection pane="bottomLeft" activeCell="A4" sqref="A4"/>
      <selection pane="bottomRight" activeCell="M34" sqref="M34"/>
    </sheetView>
  </sheetViews>
  <sheetFormatPr defaultRowHeight="15" x14ac:dyDescent="0.25"/>
  <cols>
    <col min="1" max="1" width="46.28515625" bestFit="1" customWidth="1"/>
    <col min="2" max="5" width="15" bestFit="1" customWidth="1"/>
    <col min="6" max="6" width="17.7109375" bestFit="1" customWidth="1"/>
  </cols>
  <sheetData>
    <row r="1" spans="1:6" ht="15.75" x14ac:dyDescent="0.25">
      <c r="A1" s="6" t="s">
        <v>70</v>
      </c>
    </row>
    <row r="2" spans="1:6" x14ac:dyDescent="0.25">
      <c r="A2" s="1" t="s">
        <v>92</v>
      </c>
    </row>
    <row r="3" spans="1:6" x14ac:dyDescent="0.25">
      <c r="A3" s="1" t="s">
        <v>74</v>
      </c>
    </row>
    <row r="4" spans="1:6" ht="15.75" x14ac:dyDescent="0.25">
      <c r="B4" s="13" t="s">
        <v>57</v>
      </c>
      <c r="C4" s="13" t="s">
        <v>58</v>
      </c>
      <c r="D4" s="13" t="s">
        <v>59</v>
      </c>
      <c r="E4" s="13" t="s">
        <v>57</v>
      </c>
      <c r="F4" s="13" t="s">
        <v>58</v>
      </c>
    </row>
    <row r="5" spans="1:6" ht="15.75" x14ac:dyDescent="0.25"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s="19" t="s">
        <v>93</v>
      </c>
      <c r="B6" s="3"/>
      <c r="C6" s="3"/>
      <c r="D6" s="3"/>
      <c r="E6" s="3"/>
    </row>
    <row r="7" spans="1:6" x14ac:dyDescent="0.25">
      <c r="A7" s="2" t="s">
        <v>67</v>
      </c>
      <c r="B7" s="3"/>
      <c r="C7" s="3"/>
      <c r="D7" s="3">
        <v>1181403912</v>
      </c>
      <c r="E7" s="3">
        <v>2319891406</v>
      </c>
    </row>
    <row r="8" spans="1:6" x14ac:dyDescent="0.25">
      <c r="A8" t="s">
        <v>62</v>
      </c>
      <c r="B8" s="3">
        <v>2202788331</v>
      </c>
      <c r="C8" s="3">
        <v>3318127507</v>
      </c>
      <c r="D8" s="3"/>
      <c r="F8" s="3">
        <v>3460246968</v>
      </c>
    </row>
    <row r="9" spans="1:6" x14ac:dyDescent="0.25">
      <c r="A9" t="s">
        <v>68</v>
      </c>
      <c r="B9" s="3"/>
      <c r="C9" s="3"/>
      <c r="D9" s="3">
        <v>-1060619245</v>
      </c>
      <c r="F9" s="3"/>
    </row>
    <row r="10" spans="1:6" x14ac:dyDescent="0.25">
      <c r="A10" s="2" t="s">
        <v>63</v>
      </c>
      <c r="B10" s="3">
        <v>-1925745510</v>
      </c>
      <c r="C10" s="3">
        <v>-2854743819</v>
      </c>
      <c r="D10" s="3"/>
      <c r="E10" s="3">
        <v>-1943965766</v>
      </c>
      <c r="F10" s="3">
        <v>-2762758653</v>
      </c>
    </row>
    <row r="11" spans="1:6" x14ac:dyDescent="0.25">
      <c r="A11" s="2" t="s">
        <v>60</v>
      </c>
      <c r="B11" s="3"/>
      <c r="C11" s="3"/>
      <c r="D11" s="3"/>
      <c r="E11" s="3">
        <v>79461032</v>
      </c>
      <c r="F11" s="3">
        <v>79461032</v>
      </c>
    </row>
    <row r="12" spans="1:6" x14ac:dyDescent="0.25">
      <c r="A12" s="2" t="s">
        <v>66</v>
      </c>
      <c r="B12" s="3">
        <v>-329915364</v>
      </c>
      <c r="C12" s="3"/>
      <c r="D12" s="3"/>
      <c r="E12" s="3">
        <v>-352580568</v>
      </c>
      <c r="F12" s="3"/>
    </row>
    <row r="13" spans="1:6" x14ac:dyDescent="0.25">
      <c r="A13" t="s">
        <v>30</v>
      </c>
      <c r="B13" s="3"/>
      <c r="C13" s="3">
        <v>-506280893</v>
      </c>
      <c r="D13" s="3">
        <v>-168110210</v>
      </c>
      <c r="E13" s="3"/>
      <c r="F13" s="3">
        <v>-533062579</v>
      </c>
    </row>
    <row r="14" spans="1:6" x14ac:dyDescent="0.25">
      <c r="A14" s="1"/>
      <c r="B14" s="4">
        <f t="shared" ref="B14:C14" si="0">SUM(B8:B13)</f>
        <v>-52872543</v>
      </c>
      <c r="C14" s="4">
        <f t="shared" si="0"/>
        <v>-42897205</v>
      </c>
      <c r="D14" s="4">
        <f>SUM(D7:D13)</f>
        <v>-47325543</v>
      </c>
      <c r="E14" s="4">
        <f>SUM(E7:E13)</f>
        <v>102806104</v>
      </c>
      <c r="F14" s="4">
        <f>SUM(F8:F13)</f>
        <v>243886768</v>
      </c>
    </row>
    <row r="15" spans="1:6" x14ac:dyDescent="0.25">
      <c r="A15" s="19" t="s">
        <v>94</v>
      </c>
      <c r="B15" s="3"/>
      <c r="C15" s="3"/>
      <c r="D15" s="3"/>
      <c r="E15" s="3"/>
    </row>
    <row r="16" spans="1:6" x14ac:dyDescent="0.25">
      <c r="A16" s="2" t="s">
        <v>31</v>
      </c>
      <c r="B16" s="3">
        <v>-1777154</v>
      </c>
      <c r="C16" s="3">
        <v>-1865154</v>
      </c>
      <c r="D16" s="3">
        <v>-743200</v>
      </c>
      <c r="E16" s="3">
        <v>-3451200</v>
      </c>
      <c r="F16" s="3">
        <v>-13722427</v>
      </c>
    </row>
    <row r="17" spans="1:6" x14ac:dyDescent="0.25">
      <c r="A17" t="s">
        <v>32</v>
      </c>
      <c r="B17">
        <v>-1318422</v>
      </c>
      <c r="C17" s="3">
        <v>-1406574</v>
      </c>
      <c r="D17" s="3">
        <v>-1487078</v>
      </c>
      <c r="E17" s="3">
        <v>-1657151</v>
      </c>
      <c r="F17" s="3">
        <v>-1795523</v>
      </c>
    </row>
    <row r="18" spans="1:6" x14ac:dyDescent="0.25">
      <c r="A18" s="2" t="s">
        <v>33</v>
      </c>
      <c r="B18" s="3"/>
      <c r="C18" s="3"/>
      <c r="D18" s="3"/>
      <c r="E18" s="3"/>
      <c r="F18" s="3">
        <v>1562759</v>
      </c>
    </row>
    <row r="19" spans="1:6" x14ac:dyDescent="0.25">
      <c r="A19" t="s">
        <v>34</v>
      </c>
      <c r="B19" s="3">
        <v>0</v>
      </c>
      <c r="C19" s="3"/>
      <c r="D19" s="3"/>
      <c r="E19" s="3"/>
      <c r="F19" s="3"/>
    </row>
    <row r="20" spans="1:6" x14ac:dyDescent="0.25">
      <c r="A20" t="s">
        <v>64</v>
      </c>
      <c r="B20" s="3"/>
      <c r="C20" s="3">
        <v>247000</v>
      </c>
      <c r="D20" s="3"/>
      <c r="E20" s="3"/>
      <c r="F20" s="3"/>
    </row>
    <row r="21" spans="1:6" x14ac:dyDescent="0.25">
      <c r="A21" s="2" t="s">
        <v>35</v>
      </c>
      <c r="B21" s="3">
        <v>247000</v>
      </c>
      <c r="C21" s="3"/>
      <c r="D21" s="3">
        <v>22000</v>
      </c>
      <c r="E21" s="3">
        <v>52000</v>
      </c>
      <c r="F21" s="3">
        <v>247000</v>
      </c>
    </row>
    <row r="22" spans="1:6" x14ac:dyDescent="0.25">
      <c r="A22" t="s">
        <v>36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/>
      <c r="B23" s="4">
        <f>SUM(B16:B22)</f>
        <v>-2848576</v>
      </c>
      <c r="C23" s="4">
        <f>SUM(C16:C22)</f>
        <v>-3024728</v>
      </c>
      <c r="D23" s="4">
        <f>SUM(D16:D22)</f>
        <v>-2208278</v>
      </c>
      <c r="E23" s="4">
        <f>SUM(E16:E22)</f>
        <v>-5056351</v>
      </c>
      <c r="F23" s="4">
        <f>SUM(F16:F22)</f>
        <v>-13708191</v>
      </c>
    </row>
    <row r="24" spans="1:6" x14ac:dyDescent="0.25">
      <c r="A24" s="19" t="s">
        <v>95</v>
      </c>
      <c r="B24" s="3"/>
      <c r="C24" s="3"/>
      <c r="D24" s="3"/>
      <c r="E24" s="3"/>
    </row>
    <row r="25" spans="1:6" x14ac:dyDescent="0.25">
      <c r="A25" s="2" t="s">
        <v>50</v>
      </c>
      <c r="B25" s="3">
        <v>117641552</v>
      </c>
      <c r="C25" s="3">
        <v>111888513</v>
      </c>
      <c r="D25" s="3">
        <v>0</v>
      </c>
      <c r="E25" s="3">
        <v>0</v>
      </c>
      <c r="F25" s="3">
        <v>0</v>
      </c>
    </row>
    <row r="26" spans="1:6" x14ac:dyDescent="0.25">
      <c r="A26" s="2" t="s">
        <v>37</v>
      </c>
      <c r="B26" s="3"/>
      <c r="C26" s="3"/>
      <c r="D26" s="3"/>
      <c r="E26" s="3">
        <v>-34853605</v>
      </c>
      <c r="F26" s="3">
        <v>-118228880</v>
      </c>
    </row>
    <row r="27" spans="1:6" x14ac:dyDescent="0.25">
      <c r="A27" s="2" t="s">
        <v>65</v>
      </c>
      <c r="B27" s="3">
        <v>-34776</v>
      </c>
      <c r="C27" s="3">
        <v>1414005</v>
      </c>
      <c r="D27" s="3"/>
      <c r="E27" s="3"/>
      <c r="F27" s="3"/>
    </row>
    <row r="28" spans="1:6" x14ac:dyDescent="0.25">
      <c r="A28" s="2" t="s">
        <v>69</v>
      </c>
      <c r="B28" s="3"/>
      <c r="C28" s="3"/>
      <c r="D28" s="3">
        <v>138452022</v>
      </c>
      <c r="E28" s="3"/>
      <c r="F28" s="3"/>
    </row>
    <row r="29" spans="1:6" x14ac:dyDescent="0.25">
      <c r="A29" t="s">
        <v>38</v>
      </c>
      <c r="B29" s="3">
        <v>-2562307</v>
      </c>
      <c r="C29" s="3">
        <v>-4758492</v>
      </c>
      <c r="D29" s="3">
        <v>-4680131</v>
      </c>
      <c r="E29" s="3">
        <v>-9234325</v>
      </c>
      <c r="F29" s="3">
        <v>-9965419</v>
      </c>
    </row>
    <row r="30" spans="1:6" x14ac:dyDescent="0.25">
      <c r="A30" s="2" t="s">
        <v>39</v>
      </c>
      <c r="B30" s="3"/>
      <c r="C30" s="3">
        <v>-17158317</v>
      </c>
      <c r="D30" s="3">
        <v>-56969</v>
      </c>
      <c r="E30" s="3">
        <v>-78579</v>
      </c>
      <c r="F30" s="3">
        <v>-13546027</v>
      </c>
    </row>
    <row r="31" spans="1:6" x14ac:dyDescent="0.25">
      <c r="A31" t="s">
        <v>40</v>
      </c>
      <c r="B31" s="3">
        <v>-625168</v>
      </c>
      <c r="C31" s="3">
        <v>-676068</v>
      </c>
      <c r="D31" s="3">
        <v>-59870</v>
      </c>
      <c r="E31" s="3">
        <v>-195006</v>
      </c>
      <c r="F31" s="3">
        <v>-596254</v>
      </c>
    </row>
    <row r="32" spans="1:6" x14ac:dyDescent="0.25">
      <c r="A32" s="1"/>
      <c r="B32" s="4">
        <f t="shared" ref="B32:F32" si="1">SUM(B25:B31)</f>
        <v>114419301</v>
      </c>
      <c r="C32" s="4">
        <f t="shared" si="1"/>
        <v>90709641</v>
      </c>
      <c r="D32" s="4">
        <f t="shared" si="1"/>
        <v>133655052</v>
      </c>
      <c r="E32" s="4">
        <f t="shared" si="1"/>
        <v>-44361515</v>
      </c>
      <c r="F32" s="4">
        <f t="shared" si="1"/>
        <v>-142336580</v>
      </c>
    </row>
    <row r="33" spans="1:6" x14ac:dyDescent="0.25">
      <c r="A33" s="1" t="s">
        <v>101</v>
      </c>
      <c r="B33" s="4">
        <f>B14+B23+B32</f>
        <v>58698182</v>
      </c>
      <c r="C33" s="4">
        <f>C14+C23+C32</f>
        <v>44787708</v>
      </c>
      <c r="D33" s="4">
        <f>D14+D23+D32</f>
        <v>84121231</v>
      </c>
      <c r="E33" s="4">
        <f>E14+E23+E32</f>
        <v>53388238</v>
      </c>
      <c r="F33" s="4">
        <f>F14+F23+F32</f>
        <v>87841997</v>
      </c>
    </row>
    <row r="34" spans="1:6" x14ac:dyDescent="0.25">
      <c r="A34" s="20" t="s">
        <v>102</v>
      </c>
      <c r="B34" s="3"/>
      <c r="C34" s="3"/>
      <c r="D34" s="3"/>
      <c r="E34" s="3">
        <v>183199401</v>
      </c>
      <c r="F34" s="3">
        <v>183199401</v>
      </c>
    </row>
    <row r="35" spans="1:6" x14ac:dyDescent="0.25">
      <c r="A35" s="19" t="s">
        <v>103</v>
      </c>
      <c r="B35" s="4">
        <f t="shared" ref="B35:E35" si="2">SUM(B33:B34)</f>
        <v>58698182</v>
      </c>
      <c r="C35" s="4">
        <f t="shared" si="2"/>
        <v>44787708</v>
      </c>
      <c r="D35" s="4">
        <f t="shared" si="2"/>
        <v>84121231</v>
      </c>
      <c r="E35" s="4">
        <f t="shared" si="2"/>
        <v>236587639</v>
      </c>
      <c r="F35" s="4">
        <f>SUM(F33:F34)</f>
        <v>271041398</v>
      </c>
    </row>
    <row r="36" spans="1:6" x14ac:dyDescent="0.25">
      <c r="B36" s="3"/>
      <c r="C36" s="3"/>
      <c r="D36" s="3"/>
      <c r="E36" s="3"/>
    </row>
    <row r="37" spans="1:6" x14ac:dyDescent="0.25">
      <c r="A37" s="19" t="s">
        <v>96</v>
      </c>
      <c r="B37" s="7">
        <f>B14/('1'!B45/10)</f>
        <v>-3.7723999464882945</v>
      </c>
      <c r="C37" s="7">
        <f>C14/('1'!C45/10)</f>
        <v>-3.0606701449275362</v>
      </c>
      <c r="D37" s="7">
        <f>D14/('1'!D45/10)</f>
        <v>-3.3766273712374582</v>
      </c>
      <c r="E37" s="7">
        <f>E14/('1'!E45/10)</f>
        <v>6.1125888665923451</v>
      </c>
      <c r="F37" s="7">
        <f>F14/('1'!F45/10)</f>
        <v>14.500885499814196</v>
      </c>
    </row>
    <row r="38" spans="1:6" x14ac:dyDescent="0.25">
      <c r="A38" s="19" t="s">
        <v>97</v>
      </c>
      <c r="B38" s="3">
        <f>'1'!B45/10</f>
        <v>14015625</v>
      </c>
      <c r="C38" s="3">
        <f>'1'!C45/10</f>
        <v>14015625</v>
      </c>
      <c r="D38" s="3">
        <f>'1'!D45/10</f>
        <v>14015625</v>
      </c>
      <c r="E38" s="3">
        <f>'1'!E45/10</f>
        <v>16818750</v>
      </c>
      <c r="F38" s="3">
        <f>'1'!F45/10</f>
        <v>16818750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A13"/>
    </sheetView>
  </sheetViews>
  <sheetFormatPr defaultRowHeight="15" x14ac:dyDescent="0.25"/>
  <cols>
    <col min="1" max="1" width="16.5703125" bestFit="1" customWidth="1"/>
    <col min="2" max="2" width="12.42578125" customWidth="1"/>
    <col min="3" max="3" width="12.7109375" customWidth="1"/>
    <col min="4" max="4" width="14.5703125" customWidth="1"/>
    <col min="5" max="5" width="13" customWidth="1"/>
    <col min="6" max="6" width="13.42578125" customWidth="1"/>
  </cols>
  <sheetData>
    <row r="1" spans="1:6" ht="15.75" x14ac:dyDescent="0.25">
      <c r="A1" s="6" t="s">
        <v>70</v>
      </c>
    </row>
    <row r="2" spans="1:6" x14ac:dyDescent="0.25">
      <c r="A2" s="1" t="s">
        <v>51</v>
      </c>
    </row>
    <row r="3" spans="1:6" x14ac:dyDescent="0.25">
      <c r="A3" s="1" t="s">
        <v>74</v>
      </c>
    </row>
    <row r="4" spans="1:6" ht="15.75" x14ac:dyDescent="0.25">
      <c r="B4" s="13" t="s">
        <v>57</v>
      </c>
      <c r="C4" s="13" t="s">
        <v>58</v>
      </c>
      <c r="D4" s="13" t="s">
        <v>59</v>
      </c>
      <c r="E4" s="13" t="s">
        <v>57</v>
      </c>
      <c r="F4" s="13" t="s">
        <v>58</v>
      </c>
    </row>
    <row r="5" spans="1:6" ht="15.75" x14ac:dyDescent="0.25">
      <c r="A5" s="1"/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s="2" t="s">
        <v>98</v>
      </c>
      <c r="B6" s="10">
        <f>'2'!B25/'1'!B23</f>
        <v>3.2229697801052774E-2</v>
      </c>
      <c r="C6" s="10">
        <f>'2'!C25/'1'!C23</f>
        <v>5.0508565588856635E-2</v>
      </c>
      <c r="D6" s="10">
        <f>'2'!D25/'1'!D23</f>
        <v>1.5967181504383105E-2</v>
      </c>
      <c r="E6" s="10">
        <f>'2'!E25/'1'!E23</f>
        <v>3.6487626434698661E-2</v>
      </c>
      <c r="F6" s="10">
        <f>'2'!F25/'1'!F23</f>
        <v>5.5226499230536776E-2</v>
      </c>
    </row>
    <row r="7" spans="1:6" x14ac:dyDescent="0.25">
      <c r="A7" s="2" t="s">
        <v>99</v>
      </c>
      <c r="B7" s="10">
        <f>'2'!B25/'1'!B49</f>
        <v>0.11897003366024785</v>
      </c>
      <c r="C7" s="10">
        <f>'2'!C25/'1'!C49</f>
        <v>0.16701357905222153</v>
      </c>
      <c r="D7" s="10">
        <f>'2'!D25/'1'!D49</f>
        <v>5.2732698513324225E-2</v>
      </c>
      <c r="E7" s="10">
        <f>'2'!E25/'1'!E49</f>
        <v>0.10425699681144648</v>
      </c>
      <c r="F7" s="10">
        <f>'2'!F25/'1'!F49</f>
        <v>0.14670719913107177</v>
      </c>
    </row>
    <row r="8" spans="1:6" x14ac:dyDescent="0.25">
      <c r="A8" s="2" t="s">
        <v>52</v>
      </c>
      <c r="B8" s="11">
        <f>'1'!B32/'1'!B49</f>
        <v>0</v>
      </c>
      <c r="C8" s="11">
        <f>'1'!C32/'1'!C49</f>
        <v>0</v>
      </c>
      <c r="D8" s="11">
        <f>'1'!D32/'1'!D49</f>
        <v>0</v>
      </c>
      <c r="E8" s="11">
        <f>'1'!E32/'1'!E49</f>
        <v>0</v>
      </c>
      <c r="F8" s="11">
        <f>'1'!F32/'1'!F49</f>
        <v>0</v>
      </c>
    </row>
    <row r="9" spans="1:6" x14ac:dyDescent="0.25">
      <c r="A9" s="2" t="s">
        <v>53</v>
      </c>
      <c r="B9" s="11">
        <f>'1'!B22/'1'!B43</f>
        <v>1.5309069128133423</v>
      </c>
      <c r="C9" s="11">
        <f>'1'!C22/'1'!C43</f>
        <v>1.63845531854437</v>
      </c>
      <c r="D9" s="11">
        <f>'1'!D22/'1'!D43</f>
        <v>1.6034058870744989</v>
      </c>
      <c r="E9" s="11">
        <f>'1'!E22/'1'!E43</f>
        <v>1.7886352007315756</v>
      </c>
      <c r="F9" s="11">
        <f>'1'!F22/'1'!F43</f>
        <v>1.8925798762074055</v>
      </c>
    </row>
    <row r="10" spans="1:6" x14ac:dyDescent="0.25">
      <c r="A10" s="2" t="s">
        <v>54</v>
      </c>
      <c r="B10" s="10">
        <f>'2'!B25/'2'!B6</f>
        <v>3.7943529586008981E-2</v>
      </c>
      <c r="C10" s="10">
        <f>'2'!C25/'2'!C6</f>
        <v>3.742491040629594E-2</v>
      </c>
      <c r="D10" s="10">
        <f>'2'!D25/'2'!D6</f>
        <v>3.8788269157569361E-2</v>
      </c>
      <c r="E10" s="10">
        <f>'2'!E25/'2'!E6</f>
        <v>4.0753505804658932E-2</v>
      </c>
      <c r="F10" s="10">
        <f>'2'!F25/'2'!F6</f>
        <v>4.0709665143308822E-2</v>
      </c>
    </row>
    <row r="11" spans="1:6" x14ac:dyDescent="0.25">
      <c r="A11" t="s">
        <v>55</v>
      </c>
      <c r="B11" s="10">
        <f>'2'!B25/'2'!B6</f>
        <v>3.7943529586008981E-2</v>
      </c>
      <c r="C11" s="10">
        <f>'2'!C25/'2'!C6</f>
        <v>3.742491040629594E-2</v>
      </c>
      <c r="D11" s="10">
        <f>'2'!D25/'2'!D6</f>
        <v>3.8788269157569361E-2</v>
      </c>
      <c r="E11" s="10">
        <f>'2'!E25/'2'!E6</f>
        <v>4.0753505804658932E-2</v>
      </c>
      <c r="F11" s="10">
        <f>'2'!F25/'2'!F6</f>
        <v>4.0709665143308822E-2</v>
      </c>
    </row>
    <row r="12" spans="1:6" x14ac:dyDescent="0.25">
      <c r="A12" s="2" t="s">
        <v>100</v>
      </c>
      <c r="B12" s="10">
        <f>'2'!B25/('1'!B49+'1'!B32)</f>
        <v>0.11897003366024785</v>
      </c>
      <c r="C12" s="10">
        <f>'2'!C25/('1'!C49+'1'!C32)</f>
        <v>0.16701357905222153</v>
      </c>
      <c r="D12" s="10">
        <f>'2'!D25/('1'!D49+'1'!D32)</f>
        <v>5.2732698513324225E-2</v>
      </c>
      <c r="E12" s="10">
        <f>'2'!E25/('1'!E49+'1'!E32)</f>
        <v>0.10425699681144648</v>
      </c>
      <c r="F12" s="10">
        <f>'2'!F25/('1'!F49+'1'!F32)</f>
        <v>0.14670719913107177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2018-03-22T04:13:54Z</dcterms:created>
  <dcterms:modified xsi:type="dcterms:W3CDTF">2020-04-12T10:53:23Z</dcterms:modified>
</cp:coreProperties>
</file>