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Q\"/>
    </mc:Choice>
  </mc:AlternateContent>
  <bookViews>
    <workbookView xWindow="240" yWindow="60" windowWidth="20115" windowHeight="8010" tabRatio="605" activeTab="2"/>
  </bookViews>
  <sheets>
    <sheet name="1" sheetId="1" r:id="rId1"/>
    <sheet name="2" sheetId="2" r:id="rId2"/>
    <sheet name="3" sheetId="3" r:id="rId3"/>
    <sheet name="Ratio" sheetId="5" r:id="rId4"/>
  </sheets>
  <calcPr calcId="162913"/>
</workbook>
</file>

<file path=xl/calcChain.xml><?xml version="1.0" encoding="utf-8"?>
<calcChain xmlns="http://schemas.openxmlformats.org/spreadsheetml/2006/main">
  <c r="G33" i="3" l="1"/>
  <c r="G27" i="3"/>
  <c r="G19" i="3"/>
  <c r="G10" i="3"/>
  <c r="G14" i="3" s="1"/>
  <c r="G26" i="2"/>
  <c r="G19" i="2"/>
  <c r="G9" i="2"/>
  <c r="G8" i="2"/>
  <c r="G49" i="1"/>
  <c r="G40" i="1"/>
  <c r="G29" i="1"/>
  <c r="G22" i="1"/>
  <c r="G10" i="1"/>
  <c r="G7" i="1"/>
  <c r="G32" i="3" l="1"/>
  <c r="G28" i="3"/>
  <c r="G30" i="3" s="1"/>
  <c r="G12" i="2"/>
  <c r="G16" i="2" s="1"/>
  <c r="G18" i="2" s="1"/>
  <c r="G23" i="2" s="1"/>
  <c r="G25" i="2" s="1"/>
  <c r="G46" i="1"/>
  <c r="G38" i="1"/>
  <c r="G48" i="1"/>
  <c r="G18" i="1"/>
  <c r="C49" i="1"/>
  <c r="D49" i="1"/>
  <c r="E49" i="1"/>
  <c r="F49" i="1"/>
  <c r="B49" i="1"/>
  <c r="C26" i="2"/>
  <c r="D26" i="2"/>
  <c r="E26" i="2"/>
  <c r="F26" i="2"/>
  <c r="B26" i="2"/>
  <c r="C33" i="3"/>
  <c r="D33" i="3"/>
  <c r="E33" i="3"/>
  <c r="F33" i="3"/>
  <c r="B33" i="3"/>
  <c r="B27" i="3" l="1"/>
  <c r="B7" i="1"/>
  <c r="C7" i="1"/>
  <c r="D7" i="1"/>
  <c r="E10" i="1"/>
  <c r="F7" i="1" l="1"/>
  <c r="E7" i="1"/>
  <c r="E18" i="1" l="1"/>
  <c r="F27" i="3" l="1"/>
  <c r="F19" i="3"/>
  <c r="F10" i="3"/>
  <c r="F14" i="3" s="1"/>
  <c r="F19" i="2"/>
  <c r="F9" i="2"/>
  <c r="F8" i="2"/>
  <c r="F29" i="1"/>
  <c r="F22" i="1"/>
  <c r="F38" i="1" s="1"/>
  <c r="F40" i="1"/>
  <c r="F8" i="5" s="1"/>
  <c r="F10" i="1"/>
  <c r="F18" i="1" s="1"/>
  <c r="F12" i="2" l="1"/>
  <c r="F11" i="5" s="1"/>
  <c r="F46" i="1"/>
  <c r="F9" i="5"/>
  <c r="F48" i="1"/>
  <c r="F32" i="3"/>
  <c r="F28" i="3"/>
  <c r="F30" i="3" s="1"/>
  <c r="F16" i="2" l="1"/>
  <c r="F18" i="2" s="1"/>
  <c r="F23" i="2" s="1"/>
  <c r="F6" i="5" s="1"/>
  <c r="B8" i="2"/>
  <c r="C8" i="2"/>
  <c r="D8" i="2"/>
  <c r="E8" i="2"/>
  <c r="F10" i="5" l="1"/>
  <c r="F25" i="2"/>
  <c r="F12" i="5"/>
  <c r="F7" i="5"/>
  <c r="E27" i="3"/>
  <c r="D27" i="3"/>
  <c r="C27" i="3"/>
  <c r="E19" i="3"/>
  <c r="D19" i="3"/>
  <c r="C19" i="3"/>
  <c r="B19" i="3"/>
  <c r="E10" i="3"/>
  <c r="E14" i="3" s="1"/>
  <c r="D10" i="3"/>
  <c r="D14" i="3" s="1"/>
  <c r="C10" i="3"/>
  <c r="C14" i="3" s="1"/>
  <c r="B10" i="3"/>
  <c r="B14" i="3" s="1"/>
  <c r="E19" i="2"/>
  <c r="D19" i="2"/>
  <c r="C19" i="2"/>
  <c r="B19" i="2"/>
  <c r="E9" i="2"/>
  <c r="D9" i="2"/>
  <c r="D12" i="2" s="1"/>
  <c r="C9" i="2"/>
  <c r="C12" i="2" s="1"/>
  <c r="B9" i="2"/>
  <c r="B12" i="2" s="1"/>
  <c r="C11" i="5" l="1"/>
  <c r="C16" i="2"/>
  <c r="C18" i="2" s="1"/>
  <c r="C23" i="2" s="1"/>
  <c r="D11" i="5"/>
  <c r="D16" i="2"/>
  <c r="D18" i="2" s="1"/>
  <c r="D23" i="2" s="1"/>
  <c r="B11" i="5"/>
  <c r="B16" i="2"/>
  <c r="B18" i="2" s="1"/>
  <c r="B23" i="2" s="1"/>
  <c r="E12" i="2"/>
  <c r="B28" i="3"/>
  <c r="B30" i="3" s="1"/>
  <c r="B32" i="3"/>
  <c r="D28" i="3"/>
  <c r="D30" i="3" s="1"/>
  <c r="D32" i="3"/>
  <c r="C28" i="3"/>
  <c r="C30" i="3" s="1"/>
  <c r="C32" i="3"/>
  <c r="E28" i="3"/>
  <c r="E30" i="3" s="1"/>
  <c r="E32" i="3"/>
  <c r="D25" i="2" l="1"/>
  <c r="D10" i="5"/>
  <c r="B25" i="2"/>
  <c r="B10" i="5"/>
  <c r="C25" i="2"/>
  <c r="C10" i="5"/>
  <c r="E11" i="5"/>
  <c r="E16" i="2"/>
  <c r="E18" i="2" s="1"/>
  <c r="E23" i="2" s="1"/>
  <c r="E25" i="2" l="1"/>
  <c r="E10" i="5"/>
  <c r="C29" i="1" l="1"/>
  <c r="C22" i="1"/>
  <c r="C38" i="1" s="1"/>
  <c r="C10" i="1"/>
  <c r="E29" i="1"/>
  <c r="B29" i="1"/>
  <c r="E22" i="1"/>
  <c r="E38" i="1" s="1"/>
  <c r="B22" i="1"/>
  <c r="B38" i="1" s="1"/>
  <c r="D22" i="1"/>
  <c r="E40" i="1"/>
  <c r="B40" i="1"/>
  <c r="C40" i="1"/>
  <c r="B10" i="1"/>
  <c r="D29" i="1"/>
  <c r="D40" i="1"/>
  <c r="D10" i="1"/>
  <c r="D18" i="1" s="1"/>
  <c r="D38" i="1" l="1"/>
  <c r="E46" i="1"/>
  <c r="E9" i="5"/>
  <c r="D9" i="5"/>
  <c r="C8" i="5"/>
  <c r="C48" i="1"/>
  <c r="C7" i="5"/>
  <c r="C12" i="5"/>
  <c r="D46" i="1"/>
  <c r="D8" i="5"/>
  <c r="D48" i="1"/>
  <c r="D7" i="5"/>
  <c r="D12" i="5"/>
  <c r="B8" i="5"/>
  <c r="B48" i="1"/>
  <c r="B7" i="5"/>
  <c r="B12" i="5"/>
  <c r="E8" i="5"/>
  <c r="E48" i="1"/>
  <c r="E12" i="5"/>
  <c r="E7" i="5"/>
  <c r="C18" i="1"/>
  <c r="C9" i="5"/>
  <c r="B18" i="1"/>
  <c r="B9" i="5"/>
  <c r="C46" i="1"/>
  <c r="B46" i="1"/>
  <c r="C6" i="5" l="1"/>
  <c r="D6" i="5"/>
  <c r="B6" i="5"/>
  <c r="E6" i="5"/>
</calcChain>
</file>

<file path=xl/sharedStrings.xml><?xml version="1.0" encoding="utf-8"?>
<sst xmlns="http://schemas.openxmlformats.org/spreadsheetml/2006/main" count="117" uniqueCount="90">
  <si>
    <t>Libra Infusion Limited</t>
  </si>
  <si>
    <t>property, Plant &amp; equipment</t>
  </si>
  <si>
    <t>Inventories</t>
  </si>
  <si>
    <t>Trade Receivables</t>
  </si>
  <si>
    <t>Other Receiveables</t>
  </si>
  <si>
    <t>Advance,Deposit &amp; Prepaymemnts</t>
  </si>
  <si>
    <t>Cash &amp; Cash Equiavalents</t>
  </si>
  <si>
    <t>Issued/paid up capital</t>
  </si>
  <si>
    <t>General Reserve</t>
  </si>
  <si>
    <t>Revaluation Surplus</t>
  </si>
  <si>
    <t>Reatained earning</t>
  </si>
  <si>
    <t>Non Current Liabilities</t>
  </si>
  <si>
    <t xml:space="preserve">Long term investment </t>
  </si>
  <si>
    <t>Long term loans</t>
  </si>
  <si>
    <t xml:space="preserve">Term investment </t>
  </si>
  <si>
    <t>Deferred tax liability</t>
  </si>
  <si>
    <t>Other liabilities</t>
  </si>
  <si>
    <t>Current Liabilities</t>
  </si>
  <si>
    <t>Short term investment</t>
  </si>
  <si>
    <t>Creditors and other payable</t>
  </si>
  <si>
    <t>Gross Profit</t>
  </si>
  <si>
    <t>Administration Expenses</t>
  </si>
  <si>
    <t>Selling , Marketing &amp; Distribution Expenses</t>
  </si>
  <si>
    <t>Other income</t>
  </si>
  <si>
    <t>Finance cost</t>
  </si>
  <si>
    <t>Contribution  to WPPF</t>
  </si>
  <si>
    <t>Current tax</t>
  </si>
  <si>
    <t>Deferred tax</t>
  </si>
  <si>
    <t>Cash receipts from customers</t>
  </si>
  <si>
    <t>Cash paidt supplies, employees &amp; Others</t>
  </si>
  <si>
    <t>Interest paid</t>
  </si>
  <si>
    <t>Income tax paid</t>
  </si>
  <si>
    <t>Acquisition o fproperty ,plant &amp; equipment</t>
  </si>
  <si>
    <t xml:space="preserve">Disposal of property ,plant &amp; equipment </t>
  </si>
  <si>
    <t>Net decrease/increase in long term loan</t>
  </si>
  <si>
    <t>Net decrease/increase in term loan /investment</t>
  </si>
  <si>
    <t>Net decrease/increase in short term loan/investment</t>
  </si>
  <si>
    <t>Dividend paid</t>
  </si>
  <si>
    <t xml:space="preserve">Term Loan </t>
  </si>
  <si>
    <t>Loans , Advance &amp; Deposits</t>
  </si>
  <si>
    <t>Provision fo r income</t>
  </si>
  <si>
    <t>Term inveatment -current portion</t>
  </si>
  <si>
    <t>Tem loans -Current portion</t>
  </si>
  <si>
    <t>long term loans(Current portion)</t>
  </si>
  <si>
    <t>Ratio</t>
  </si>
  <si>
    <t>Debt to Equity</t>
  </si>
  <si>
    <t>Current Ratio</t>
  </si>
  <si>
    <t>Net Margin</t>
  </si>
  <si>
    <t>Operating Margin</t>
  </si>
  <si>
    <t>Stores &amp; Supplies</t>
  </si>
  <si>
    <t xml:space="preserve">                 </t>
  </si>
  <si>
    <t>Quarter 2</t>
  </si>
  <si>
    <t>Quarter 1</t>
  </si>
  <si>
    <t>Quarter 3</t>
  </si>
  <si>
    <t>Loans received /repaid</t>
  </si>
  <si>
    <t>Long Term Investment- Current portion ( Al-Arafah Islami Bank Ltd.)</t>
  </si>
  <si>
    <t>Taxation Payable</t>
  </si>
  <si>
    <t>Return on Asset (ROA)</t>
  </si>
  <si>
    <t>Return on Equity (ROE)</t>
  </si>
  <si>
    <t>Return on Invested Capital (ROIC)</t>
  </si>
  <si>
    <t>As at quarter end</t>
  </si>
  <si>
    <t>Cash Flow Statement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</si>
  <si>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</si>
  <si>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</si>
  <si>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</si>
  <si>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</si>
  <si>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</si>
  <si>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</si>
  <si>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</si>
  <si>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Income Statement</t>
  </si>
  <si>
    <t>Net Revenues</t>
  </si>
  <si>
    <t>Cost of goods sold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</si>
  <si>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</si>
  <si>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</si>
  <si>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</si>
  <si>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</si>
  <si>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</si>
  <si>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</si>
  <si>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</si>
  <si>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</si>
  <si>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</si>
  <si>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Balance Sheet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</si>
  <si>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</si>
  <si>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</si>
  <si>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</si>
  <si>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</si>
  <si>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</si>
  <si>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</si>
  <si>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Net assets value per share</t>
  </si>
  <si>
    <t>Shares to calculate NAVPS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</si>
</sst>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0" xfId="2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Font="1"/>
    <xf numFmtId="43" fontId="0" fillId="0" borderId="0" xfId="1" applyFont="1"/>
    <xf numFmtId="2" fontId="2" fillId="0" borderId="0" xfId="0" applyNumberFormat="1" applyFont="1"/>
    <xf numFmtId="164" fontId="0" fillId="0" borderId="0" xfId="0" applyNumberFormat="1"/>
    <xf numFmtId="10" fontId="0" fillId="0" borderId="0" xfId="3" applyNumberFormat="1" applyFont="1"/>
    <xf numFmtId="2" fontId="0" fillId="0" borderId="0" xfId="0" applyNumberFormat="1"/>
    <xf numFmtId="3" fontId="0" fillId="0" borderId="0" xfId="0" applyNumberFormat="1"/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1" applyNumberFormat="1" applyFont="1"/>
    <xf numFmtId="0" fontId="2" fillId="0" borderId="1" xfId="0" applyFont="1" applyBorder="1"/>
    <xf numFmtId="0" fontId="4" fillId="0" borderId="0" xfId="0" applyFont="1"/>
    <xf numFmtId="0" fontId="2" fillId="0" borderId="2" xfId="0" applyFont="1" applyBorder="1"/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5" fontId="0" fillId="0" borderId="0" xfId="0" applyNumberFormat="1"/>
    <xf numFmtId="15" fontId="2" fillId="0" borderId="0" xfId="0" applyNumberFormat="1" applyFont="1"/>
  </cellXfs>
  <cellStyles count="4">
    <cellStyle name="Accent3" xfId="2" builtinId="37"/>
    <cellStyle name="Comma" xfId="1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pane xSplit="1" ySplit="5" topLeftCell="F15" activePane="bottomRight" state="frozen"/>
      <selection pane="topRight" activeCell="B1" sqref="B1"/>
      <selection pane="bottomLeft" activeCell="A4" sqref="A4"/>
      <selection pane="bottomRight" activeCell="G27" sqref="G27"/>
    </sheetView>
  </sheetViews>
  <sheetFormatPr defaultRowHeight="15" x14ac:dyDescent="0.25"/>
  <cols>
    <col min="1" max="1" width="28.85546875" customWidth="1"/>
    <col min="2" max="2" width="19.7109375" customWidth="1"/>
    <col min="3" max="3" width="18.42578125" customWidth="1"/>
    <col min="4" max="4" width="15.7109375" customWidth="1"/>
    <col min="5" max="5" width="15.42578125" customWidth="1"/>
    <col min="6" max="6" width="14.28515625" bestFit="1" customWidth="1"/>
    <col min="7" max="7" width="14.140625" customWidth="1"/>
    <col min="15" max="15" width="16.85546875" bestFit="1" customWidth="1"/>
  </cols>
  <sheetData>
    <row r="1" spans="1:15" x14ac:dyDescent="0.25">
      <c r="A1" s="1" t="s">
        <v>0</v>
      </c>
    </row>
    <row r="2" spans="1:15" x14ac:dyDescent="0.25">
      <c r="A2" s="1" t="s">
        <v>81</v>
      </c>
    </row>
    <row r="3" spans="1:15" x14ac:dyDescent="0.25">
      <c r="A3" s="1" t="s">
        <v>60</v>
      </c>
    </row>
    <row r="4" spans="1:15" x14ac:dyDescent="0.25">
      <c r="B4" s="13" t="s">
        <v>52</v>
      </c>
      <c r="C4" s="13" t="s">
        <v>51</v>
      </c>
      <c r="D4" s="13" t="s">
        <v>53</v>
      </c>
      <c r="E4" s="13" t="s">
        <v>52</v>
      </c>
      <c r="F4" s="13" t="s">
        <v>51</v>
      </c>
      <c r="G4" s="13" t="s">
        <v>53</v>
      </c>
    </row>
    <row r="5" spans="1:15" x14ac:dyDescent="0.25">
      <c r="B5" s="12">
        <v>43008</v>
      </c>
      <c r="C5" s="12">
        <v>43100</v>
      </c>
      <c r="D5" s="12">
        <v>43190</v>
      </c>
      <c r="E5" s="12">
        <v>43373</v>
      </c>
      <c r="F5" s="12">
        <v>43465</v>
      </c>
      <c r="G5" s="23">
        <v>43555</v>
      </c>
    </row>
    <row r="6" spans="1:15" x14ac:dyDescent="0.25">
      <c r="A6" s="19" t="s">
        <v>82</v>
      </c>
      <c r="B6" s="3"/>
      <c r="C6" s="3"/>
      <c r="D6" s="3"/>
      <c r="E6" s="3"/>
    </row>
    <row r="7" spans="1:15" s="1" customFormat="1" x14ac:dyDescent="0.25">
      <c r="A7" s="16" t="s">
        <v>83</v>
      </c>
      <c r="B7" s="4">
        <f t="shared" ref="B7:D7" si="0">B8</f>
        <v>2815944163</v>
      </c>
      <c r="C7" s="4">
        <f t="shared" si="0"/>
        <v>2815248758</v>
      </c>
      <c r="D7" s="4">
        <f t="shared" si="0"/>
        <v>2813887032</v>
      </c>
      <c r="E7" s="4">
        <f>E8</f>
        <v>2828671584</v>
      </c>
      <c r="F7" s="4">
        <f>F8</f>
        <v>2827777265</v>
      </c>
      <c r="G7" s="4">
        <f>G8</f>
        <v>2836224390</v>
      </c>
      <c r="O7" s="4"/>
    </row>
    <row r="8" spans="1:15" x14ac:dyDescent="0.25">
      <c r="A8" t="s">
        <v>1</v>
      </c>
      <c r="B8" s="3">
        <v>2815944163</v>
      </c>
      <c r="C8" s="3">
        <v>2815248758</v>
      </c>
      <c r="D8" s="3">
        <v>2813887032</v>
      </c>
      <c r="E8" s="3">
        <v>2828671584</v>
      </c>
      <c r="F8" s="11">
        <v>2827777265</v>
      </c>
      <c r="G8" s="3">
        <v>2836224390</v>
      </c>
    </row>
    <row r="9" spans="1:15" x14ac:dyDescent="0.25">
      <c r="B9" s="3"/>
      <c r="C9" s="3"/>
      <c r="D9" s="3"/>
      <c r="E9" s="3"/>
      <c r="F9" s="11"/>
    </row>
    <row r="10" spans="1:15" x14ac:dyDescent="0.25">
      <c r="A10" s="16" t="s">
        <v>84</v>
      </c>
      <c r="B10" s="4">
        <f t="shared" ref="B10:G10" si="1">SUM(B11:B17)</f>
        <v>1733655440</v>
      </c>
      <c r="C10" s="4">
        <f t="shared" si="1"/>
        <v>1741284603</v>
      </c>
      <c r="D10" s="4">
        <f t="shared" si="1"/>
        <v>1731439012</v>
      </c>
      <c r="E10" s="4">
        <f>SUM(E11:E17)</f>
        <v>1755851471</v>
      </c>
      <c r="F10" s="4">
        <f t="shared" si="1"/>
        <v>1757007783</v>
      </c>
      <c r="G10" s="4">
        <f t="shared" si="1"/>
        <v>1752659594</v>
      </c>
    </row>
    <row r="11" spans="1:15" x14ac:dyDescent="0.25">
      <c r="A11" t="s">
        <v>2</v>
      </c>
      <c r="B11" s="3">
        <v>57922377</v>
      </c>
      <c r="C11" s="3">
        <v>56937573</v>
      </c>
      <c r="D11" s="3">
        <v>64794679</v>
      </c>
      <c r="E11" s="3">
        <v>62128838</v>
      </c>
      <c r="F11" s="11">
        <v>62745600</v>
      </c>
      <c r="G11" s="3">
        <v>67654314</v>
      </c>
    </row>
    <row r="12" spans="1:15" x14ac:dyDescent="0.25">
      <c r="A12" t="s">
        <v>49</v>
      </c>
      <c r="B12" s="3">
        <v>1242531</v>
      </c>
      <c r="C12" s="3">
        <v>954627</v>
      </c>
      <c r="D12" s="3">
        <v>2265427</v>
      </c>
      <c r="E12" s="3">
        <v>867943</v>
      </c>
      <c r="F12" s="11">
        <v>862349</v>
      </c>
      <c r="G12" s="3">
        <v>643281</v>
      </c>
    </row>
    <row r="13" spans="1:15" x14ac:dyDescent="0.25">
      <c r="A13" t="s">
        <v>3</v>
      </c>
      <c r="B13" s="3">
        <v>44717970</v>
      </c>
      <c r="C13" s="3">
        <v>48795018</v>
      </c>
      <c r="D13" s="3">
        <v>34261962</v>
      </c>
      <c r="E13" s="3">
        <v>51072701</v>
      </c>
      <c r="F13" s="11">
        <v>48324698</v>
      </c>
      <c r="G13" s="3">
        <v>43801688</v>
      </c>
      <c r="O13" s="3"/>
    </row>
    <row r="14" spans="1:15" x14ac:dyDescent="0.25">
      <c r="A14" t="s">
        <v>39</v>
      </c>
      <c r="B14" s="3">
        <v>1572058661</v>
      </c>
      <c r="C14" s="3"/>
      <c r="D14" s="3"/>
      <c r="E14" s="3"/>
      <c r="F14" s="11"/>
      <c r="O14" s="3"/>
    </row>
    <row r="15" spans="1:15" x14ac:dyDescent="0.25">
      <c r="A15" t="s">
        <v>4</v>
      </c>
      <c r="B15" s="3"/>
      <c r="C15" s="14">
        <v>1572058661</v>
      </c>
      <c r="D15" s="3">
        <v>1572058661</v>
      </c>
      <c r="E15" s="3">
        <v>1572112964</v>
      </c>
      <c r="F15" s="11">
        <v>1572112964</v>
      </c>
      <c r="G15" s="3">
        <v>1572112964</v>
      </c>
    </row>
    <row r="16" spans="1:15" x14ac:dyDescent="0.25">
      <c r="A16" t="s">
        <v>5</v>
      </c>
      <c r="B16" s="3">
        <v>45865949</v>
      </c>
      <c r="C16" s="3">
        <v>45078304</v>
      </c>
      <c r="D16" s="3">
        <v>46053289</v>
      </c>
      <c r="E16" s="3">
        <v>53157546</v>
      </c>
      <c r="F16" s="11">
        <v>54755829</v>
      </c>
      <c r="G16" s="3">
        <v>57513299</v>
      </c>
    </row>
    <row r="17" spans="1:7" x14ac:dyDescent="0.25">
      <c r="A17" t="s">
        <v>6</v>
      </c>
      <c r="B17" s="3">
        <v>11847952</v>
      </c>
      <c r="C17" s="3">
        <v>17460420</v>
      </c>
      <c r="D17" s="3">
        <v>12004994</v>
      </c>
      <c r="E17" s="3">
        <v>16511479</v>
      </c>
      <c r="F17" s="11">
        <v>18206343</v>
      </c>
      <c r="G17" s="3">
        <v>10934048</v>
      </c>
    </row>
    <row r="18" spans="1:7" x14ac:dyDescent="0.25">
      <c r="A18" s="1"/>
      <c r="B18" s="4">
        <f t="shared" ref="B18:C18" si="2">B7+B10</f>
        <v>4549599603</v>
      </c>
      <c r="C18" s="4">
        <f t="shared" si="2"/>
        <v>4556533361</v>
      </c>
      <c r="D18" s="4">
        <f>D7+D10</f>
        <v>4545326044</v>
      </c>
      <c r="E18" s="4">
        <f>E7+E10</f>
        <v>4584523055</v>
      </c>
      <c r="F18" s="4">
        <f>F7+F10</f>
        <v>4584785048</v>
      </c>
      <c r="G18" s="4">
        <f>G7+G10</f>
        <v>4588883984</v>
      </c>
    </row>
    <row r="19" spans="1:7" x14ac:dyDescent="0.25">
      <c r="B19" s="3"/>
      <c r="C19" s="3"/>
      <c r="D19" s="3"/>
      <c r="E19" s="3"/>
    </row>
    <row r="20" spans="1:7" ht="15.75" x14ac:dyDescent="0.25">
      <c r="A20" s="20" t="s">
        <v>85</v>
      </c>
      <c r="B20" s="3"/>
      <c r="C20" s="3"/>
      <c r="D20" s="3"/>
      <c r="E20" s="3"/>
    </row>
    <row r="21" spans="1:7" ht="15.75" x14ac:dyDescent="0.25">
      <c r="A21" s="21" t="s">
        <v>86</v>
      </c>
      <c r="B21" s="3"/>
      <c r="C21" s="3"/>
      <c r="D21" s="3"/>
      <c r="E21" s="3"/>
    </row>
    <row r="22" spans="1:7" x14ac:dyDescent="0.25">
      <c r="A22" s="16" t="s">
        <v>11</v>
      </c>
      <c r="B22" s="4">
        <f t="shared" ref="B22:G22" si="3">SUM(B23:B27)</f>
        <v>721716240</v>
      </c>
      <c r="C22" s="4">
        <f>SUM(C23:C27)</f>
        <v>721346952</v>
      </c>
      <c r="D22" s="4">
        <f>SUM(D23:D27)</f>
        <v>730357009</v>
      </c>
      <c r="E22" s="4">
        <f t="shared" si="3"/>
        <v>733092130</v>
      </c>
      <c r="F22" s="4">
        <f t="shared" si="3"/>
        <v>741338345</v>
      </c>
      <c r="G22" s="4">
        <f t="shared" si="3"/>
        <v>740711125</v>
      </c>
    </row>
    <row r="23" spans="1:7" x14ac:dyDescent="0.25">
      <c r="A23" t="s">
        <v>12</v>
      </c>
      <c r="B23" s="3">
        <v>305808090</v>
      </c>
      <c r="C23" s="3">
        <v>305808090</v>
      </c>
      <c r="D23" s="3">
        <v>305808090</v>
      </c>
      <c r="E23" s="3">
        <v>305808090</v>
      </c>
      <c r="F23" s="11">
        <v>305808090</v>
      </c>
      <c r="G23" s="3">
        <v>305808090</v>
      </c>
    </row>
    <row r="24" spans="1:7" x14ac:dyDescent="0.25">
      <c r="A24" t="s">
        <v>13</v>
      </c>
      <c r="B24" s="3">
        <v>56233992</v>
      </c>
      <c r="C24" s="3">
        <v>56340980</v>
      </c>
      <c r="D24" s="3">
        <v>61931019</v>
      </c>
      <c r="E24" s="3">
        <v>64106271</v>
      </c>
      <c r="F24" s="11">
        <v>71903913</v>
      </c>
      <c r="G24" s="3">
        <v>71899018</v>
      </c>
    </row>
    <row r="25" spans="1:7" x14ac:dyDescent="0.25">
      <c r="A25" t="s">
        <v>14</v>
      </c>
      <c r="B25" s="3">
        <v>277161631</v>
      </c>
      <c r="C25" s="3">
        <v>277161631</v>
      </c>
      <c r="D25" s="3">
        <v>277161631</v>
      </c>
      <c r="E25" s="3">
        <v>277161631</v>
      </c>
      <c r="F25" s="11">
        <v>277161631</v>
      </c>
      <c r="G25" s="3">
        <v>277161631</v>
      </c>
    </row>
    <row r="26" spans="1:7" x14ac:dyDescent="0.25">
      <c r="A26" t="s">
        <v>15</v>
      </c>
      <c r="B26" s="3">
        <v>4210284</v>
      </c>
      <c r="C26" s="3">
        <v>4210284</v>
      </c>
      <c r="D26" s="3">
        <v>4752902</v>
      </c>
      <c r="E26" s="3">
        <v>3607775</v>
      </c>
      <c r="F26" s="11">
        <v>3336573</v>
      </c>
      <c r="G26" s="11">
        <v>3220921</v>
      </c>
    </row>
    <row r="27" spans="1:7" x14ac:dyDescent="0.25">
      <c r="A27" t="s">
        <v>16</v>
      </c>
      <c r="B27" s="3">
        <v>78302243</v>
      </c>
      <c r="C27" s="3">
        <v>77825967</v>
      </c>
      <c r="D27" s="3">
        <v>80703367</v>
      </c>
      <c r="E27" s="3">
        <v>82408363</v>
      </c>
      <c r="F27" s="11">
        <v>83128138</v>
      </c>
      <c r="G27" s="11">
        <v>82621465</v>
      </c>
    </row>
    <row r="28" spans="1:7" x14ac:dyDescent="0.25">
      <c r="B28" s="3"/>
      <c r="C28" s="3"/>
      <c r="D28" s="3"/>
      <c r="E28" s="3"/>
      <c r="F28" s="11"/>
    </row>
    <row r="29" spans="1:7" x14ac:dyDescent="0.25">
      <c r="A29" s="16" t="s">
        <v>17</v>
      </c>
      <c r="B29" s="4">
        <f t="shared" ref="B29:G29" si="4">SUM(B30:B37)</f>
        <v>1861721005</v>
      </c>
      <c r="C29" s="4">
        <f t="shared" si="4"/>
        <v>1860161423</v>
      </c>
      <c r="D29" s="4">
        <f t="shared" si="4"/>
        <v>1855824729</v>
      </c>
      <c r="E29" s="4">
        <f t="shared" si="4"/>
        <v>1854151735</v>
      </c>
      <c r="F29" s="4">
        <f t="shared" si="4"/>
        <v>1859110562</v>
      </c>
      <c r="G29" s="4">
        <f t="shared" si="4"/>
        <v>1880932681</v>
      </c>
    </row>
    <row r="30" spans="1:7" x14ac:dyDescent="0.25">
      <c r="A30" t="s">
        <v>18</v>
      </c>
      <c r="B30" s="3">
        <v>32547292</v>
      </c>
      <c r="C30" s="3">
        <v>32547292</v>
      </c>
      <c r="D30" s="3">
        <v>32547292</v>
      </c>
      <c r="E30" s="3">
        <v>32547292</v>
      </c>
      <c r="F30" s="11">
        <v>32547292</v>
      </c>
      <c r="G30" s="11">
        <v>41210903</v>
      </c>
    </row>
    <row r="31" spans="1:7" x14ac:dyDescent="0.25">
      <c r="A31" t="s">
        <v>55</v>
      </c>
      <c r="B31" s="3">
        <v>124283928</v>
      </c>
      <c r="C31" s="3">
        <v>124283928</v>
      </c>
      <c r="D31" s="3">
        <v>124283928</v>
      </c>
      <c r="E31" s="3">
        <v>124283928</v>
      </c>
      <c r="F31" s="11"/>
      <c r="G31" s="11">
        <v>124283928</v>
      </c>
    </row>
    <row r="32" spans="1:7" x14ac:dyDescent="0.25">
      <c r="A32" t="s">
        <v>43</v>
      </c>
      <c r="B32" s="3">
        <v>8750000</v>
      </c>
      <c r="C32" s="3">
        <v>10500000</v>
      </c>
      <c r="D32" s="3">
        <v>3900000</v>
      </c>
      <c r="E32" s="3"/>
      <c r="F32" s="11">
        <v>124283928</v>
      </c>
      <c r="G32" s="11">
        <v>1800000</v>
      </c>
    </row>
    <row r="33" spans="1:7" x14ac:dyDescent="0.25">
      <c r="A33" t="s">
        <v>38</v>
      </c>
      <c r="B33" s="3"/>
      <c r="C33" s="3"/>
      <c r="D33" s="3"/>
      <c r="E33" s="3"/>
    </row>
    <row r="34" spans="1:7" x14ac:dyDescent="0.25">
      <c r="A34" t="s">
        <v>41</v>
      </c>
      <c r="B34" s="3">
        <v>91423915</v>
      </c>
      <c r="C34" s="3">
        <v>91423915</v>
      </c>
      <c r="D34" s="3">
        <v>91423915</v>
      </c>
      <c r="E34" s="3">
        <v>91423915</v>
      </c>
      <c r="F34" s="11">
        <v>91423915</v>
      </c>
      <c r="G34" s="11">
        <v>91423915</v>
      </c>
    </row>
    <row r="35" spans="1:7" x14ac:dyDescent="0.25">
      <c r="A35" t="s">
        <v>42</v>
      </c>
      <c r="B35" s="3">
        <v>3331597</v>
      </c>
      <c r="C35" s="3">
        <v>1431597</v>
      </c>
      <c r="D35" s="3">
        <v>873072</v>
      </c>
      <c r="E35" s="3">
        <v>7800000</v>
      </c>
      <c r="F35" s="11">
        <v>900000</v>
      </c>
      <c r="G35" s="11"/>
    </row>
    <row r="36" spans="1:7" x14ac:dyDescent="0.25">
      <c r="A36" t="s">
        <v>19</v>
      </c>
      <c r="B36" s="3">
        <v>1591182582</v>
      </c>
      <c r="C36" s="3">
        <v>1588031440</v>
      </c>
      <c r="D36" s="3">
        <v>1592047704</v>
      </c>
      <c r="E36" s="3">
        <v>1585343898</v>
      </c>
      <c r="F36" s="11">
        <v>1597805384</v>
      </c>
      <c r="G36" s="11">
        <v>1609408025</v>
      </c>
    </row>
    <row r="37" spans="1:7" x14ac:dyDescent="0.25">
      <c r="A37" t="s">
        <v>56</v>
      </c>
      <c r="B37" s="3">
        <v>10201691</v>
      </c>
      <c r="C37" s="3">
        <v>11943251</v>
      </c>
      <c r="D37" s="3">
        <v>10748818</v>
      </c>
      <c r="E37" s="3">
        <v>12752702</v>
      </c>
      <c r="F37" s="11">
        <v>12150043</v>
      </c>
      <c r="G37" s="11">
        <v>12805910</v>
      </c>
    </row>
    <row r="38" spans="1:7" x14ac:dyDescent="0.25">
      <c r="B38" s="4">
        <f>B22+B29</f>
        <v>2583437245</v>
      </c>
      <c r="C38" s="4">
        <f t="shared" ref="C38:G38" si="5">C22+C29</f>
        <v>2581508375</v>
      </c>
      <c r="D38" s="4">
        <f t="shared" si="5"/>
        <v>2586181738</v>
      </c>
      <c r="E38" s="4">
        <f t="shared" si="5"/>
        <v>2587243865</v>
      </c>
      <c r="F38" s="4">
        <f t="shared" si="5"/>
        <v>2600448907</v>
      </c>
      <c r="G38" s="4">
        <f t="shared" si="5"/>
        <v>2621643806</v>
      </c>
    </row>
    <row r="39" spans="1:7" x14ac:dyDescent="0.25">
      <c r="B39" s="3"/>
      <c r="C39" s="3"/>
      <c r="D39" s="3"/>
      <c r="E39" s="3"/>
      <c r="F39" s="11"/>
    </row>
    <row r="40" spans="1:7" x14ac:dyDescent="0.25">
      <c r="A40" s="16" t="s">
        <v>87</v>
      </c>
      <c r="B40" s="4">
        <f t="shared" ref="B40:C40" si="6">SUM(B41:B44)</f>
        <v>1966162358</v>
      </c>
      <c r="C40" s="4">
        <f t="shared" si="6"/>
        <v>1975024986</v>
      </c>
      <c r="D40" s="4">
        <f>SUM(D41:D44)</f>
        <v>1959144305</v>
      </c>
      <c r="E40" s="4">
        <f>SUM(E41:E44)</f>
        <v>1997279190</v>
      </c>
      <c r="F40" s="4">
        <f>SUM(F41:F44)</f>
        <v>1984336141</v>
      </c>
      <c r="G40" s="4">
        <f>SUM(G41:G44)</f>
        <v>1967240178</v>
      </c>
    </row>
    <row r="41" spans="1:7" x14ac:dyDescent="0.25">
      <c r="A41" t="s">
        <v>7</v>
      </c>
      <c r="B41" s="3">
        <v>12516000</v>
      </c>
      <c r="C41" s="3">
        <v>12516000</v>
      </c>
      <c r="D41" s="3">
        <v>12516000</v>
      </c>
      <c r="E41" s="3">
        <v>12516000</v>
      </c>
      <c r="F41" s="11">
        <v>12516000</v>
      </c>
      <c r="G41" s="3">
        <v>15019200</v>
      </c>
    </row>
    <row r="42" spans="1:7" x14ac:dyDescent="0.25">
      <c r="A42" t="s">
        <v>8</v>
      </c>
      <c r="B42" s="3">
        <v>10000000</v>
      </c>
      <c r="C42" s="3">
        <v>10000000</v>
      </c>
      <c r="D42" s="3">
        <v>10000000</v>
      </c>
      <c r="E42" s="3">
        <v>10000000</v>
      </c>
      <c r="F42" s="11">
        <v>10000000</v>
      </c>
      <c r="G42" s="3">
        <v>10000000</v>
      </c>
    </row>
    <row r="43" spans="1:7" x14ac:dyDescent="0.25">
      <c r="A43" t="s">
        <v>9</v>
      </c>
      <c r="B43" s="3">
        <v>1884790071</v>
      </c>
      <c r="C43" s="3">
        <v>1884252495</v>
      </c>
      <c r="D43" s="3">
        <v>1883714920</v>
      </c>
      <c r="E43" s="3">
        <v>1899546489</v>
      </c>
      <c r="F43" s="11">
        <v>1899015634</v>
      </c>
      <c r="G43" s="3">
        <v>1898484778</v>
      </c>
    </row>
    <row r="44" spans="1:7" x14ac:dyDescent="0.25">
      <c r="A44" t="s">
        <v>10</v>
      </c>
      <c r="B44" s="3">
        <v>58856287</v>
      </c>
      <c r="C44" s="3">
        <v>68256491</v>
      </c>
      <c r="D44" s="3">
        <v>52913385</v>
      </c>
      <c r="E44" s="3">
        <v>75216701</v>
      </c>
      <c r="F44" s="11">
        <v>62804507</v>
      </c>
      <c r="G44" s="3">
        <v>43736200</v>
      </c>
    </row>
    <row r="45" spans="1:7" x14ac:dyDescent="0.25">
      <c r="B45" s="3"/>
      <c r="C45" s="3"/>
      <c r="D45" s="3"/>
      <c r="E45" s="3"/>
      <c r="F45" s="11"/>
    </row>
    <row r="46" spans="1:7" x14ac:dyDescent="0.25">
      <c r="A46" s="1"/>
      <c r="B46" s="4">
        <f>B40+B22+B29</f>
        <v>4549599603</v>
      </c>
      <c r="C46" s="4">
        <f>C40+C22+C29</f>
        <v>4556533361</v>
      </c>
      <c r="D46" s="4">
        <f>D40+D22+D29+1</f>
        <v>4545326044</v>
      </c>
      <c r="E46" s="4">
        <f>E40+E22+E29</f>
        <v>4584523055</v>
      </c>
      <c r="F46" s="4">
        <f>F40+F22+F29</f>
        <v>4584785048</v>
      </c>
      <c r="G46" s="4">
        <f>G40+G22+G29</f>
        <v>4588883984</v>
      </c>
    </row>
    <row r="47" spans="1:7" x14ac:dyDescent="0.25">
      <c r="A47" s="1"/>
      <c r="B47" s="4"/>
      <c r="C47" s="4"/>
      <c r="D47" s="4"/>
      <c r="E47" s="4"/>
    </row>
    <row r="48" spans="1:7" x14ac:dyDescent="0.25">
      <c r="A48" s="15" t="s">
        <v>88</v>
      </c>
      <c r="B48" s="4">
        <f t="shared" ref="B48:G48" si="7">B40/(B41/10)</f>
        <v>1570.9191099392776</v>
      </c>
      <c r="C48" s="4">
        <f t="shared" si="7"/>
        <v>1578.0001486097794</v>
      </c>
      <c r="D48" s="4">
        <f t="shared" si="7"/>
        <v>1565.3118448386065</v>
      </c>
      <c r="E48" s="4">
        <f t="shared" si="7"/>
        <v>1595.780752636625</v>
      </c>
      <c r="F48" s="4">
        <f t="shared" si="7"/>
        <v>1585.4395501757749</v>
      </c>
      <c r="G48" s="4">
        <f t="shared" si="7"/>
        <v>1309.8168863854266</v>
      </c>
    </row>
    <row r="49" spans="1:7" x14ac:dyDescent="0.25">
      <c r="A49" s="15" t="s">
        <v>89</v>
      </c>
      <c r="B49" s="3">
        <f>B41/10</f>
        <v>1251600</v>
      </c>
      <c r="C49" s="3">
        <f t="shared" ref="C49:F49" si="8">C41/10</f>
        <v>1251600</v>
      </c>
      <c r="D49" s="3">
        <f t="shared" si="8"/>
        <v>1251600</v>
      </c>
      <c r="E49" s="3">
        <f t="shared" si="8"/>
        <v>1251600</v>
      </c>
      <c r="F49" s="3">
        <f t="shared" si="8"/>
        <v>1251600</v>
      </c>
      <c r="G49" s="3">
        <f>G41/10</f>
        <v>1501920</v>
      </c>
    </row>
    <row r="50" spans="1:7" x14ac:dyDescent="0.25">
      <c r="B50" s="3"/>
      <c r="C50" s="3"/>
      <c r="D50" s="3"/>
      <c r="E50" s="3"/>
    </row>
    <row r="51" spans="1:7" x14ac:dyDescent="0.25">
      <c r="A51" s="1"/>
      <c r="B51" s="4"/>
      <c r="C51" s="3"/>
      <c r="D51" s="4"/>
      <c r="E51" s="4"/>
    </row>
    <row r="52" spans="1:7" x14ac:dyDescent="0.25">
      <c r="A52" s="1"/>
      <c r="B52" s="4"/>
      <c r="C52" s="3"/>
      <c r="D52" s="4"/>
      <c r="E52" s="4"/>
    </row>
    <row r="53" spans="1:7" x14ac:dyDescent="0.25">
      <c r="B53" s="3"/>
      <c r="C53" s="3"/>
      <c r="D53" s="3"/>
      <c r="E53" s="3"/>
    </row>
    <row r="54" spans="1:7" x14ac:dyDescent="0.25">
      <c r="B54" s="3"/>
      <c r="C54" s="3"/>
      <c r="D54" s="3"/>
      <c r="E54" s="3"/>
    </row>
    <row r="55" spans="1:7" x14ac:dyDescent="0.25">
      <c r="A55" s="1"/>
      <c r="B55" s="4"/>
      <c r="C55" s="3"/>
      <c r="D55" s="4"/>
      <c r="E55" s="4"/>
    </row>
    <row r="56" spans="1:7" x14ac:dyDescent="0.25">
      <c r="B56" s="3"/>
      <c r="C56" s="3"/>
      <c r="D56" s="3"/>
      <c r="E56" s="3"/>
    </row>
    <row r="57" spans="1:7" x14ac:dyDescent="0.25">
      <c r="B57" s="3"/>
      <c r="C57" s="3"/>
      <c r="D57" s="3"/>
      <c r="E57" s="3"/>
    </row>
    <row r="58" spans="1:7" x14ac:dyDescent="0.25">
      <c r="A58" s="1"/>
      <c r="B58" s="4"/>
      <c r="C58" s="3"/>
      <c r="D58" s="4"/>
      <c r="E58" s="4"/>
    </row>
    <row r="59" spans="1:7" x14ac:dyDescent="0.25">
      <c r="B59" s="3"/>
      <c r="C59" s="3"/>
      <c r="D59" s="3"/>
      <c r="E59" s="3"/>
    </row>
    <row r="60" spans="1:7" x14ac:dyDescent="0.25">
      <c r="A60" s="1"/>
      <c r="B60" s="4"/>
      <c r="C60" s="3"/>
      <c r="D60" s="4"/>
      <c r="E60" s="4"/>
    </row>
    <row r="61" spans="1:7" x14ac:dyDescent="0.25">
      <c r="A61" s="1"/>
      <c r="B61" s="4"/>
      <c r="C61" s="3"/>
      <c r="D61" s="4"/>
      <c r="E61" s="4"/>
    </row>
    <row r="62" spans="1:7" x14ac:dyDescent="0.25">
      <c r="B62" s="3"/>
      <c r="C62" s="3"/>
      <c r="D62" s="3"/>
      <c r="E62" s="3"/>
    </row>
    <row r="63" spans="1:7" x14ac:dyDescent="0.25">
      <c r="A63" s="5"/>
      <c r="B63" s="3"/>
      <c r="C63" s="3"/>
      <c r="D63" s="3"/>
      <c r="E63" s="3"/>
    </row>
    <row r="64" spans="1:7" x14ac:dyDescent="0.25">
      <c r="B64" s="3"/>
      <c r="C64" s="3"/>
      <c r="D64" s="3"/>
      <c r="E64" s="3"/>
    </row>
    <row r="65" spans="1:5" x14ac:dyDescent="0.25">
      <c r="A65" s="1"/>
      <c r="B65" s="4"/>
      <c r="C65" s="3"/>
      <c r="D65" s="4"/>
      <c r="E65" s="4"/>
    </row>
    <row r="66" spans="1:5" x14ac:dyDescent="0.25">
      <c r="B66" s="3"/>
      <c r="C66" s="3"/>
      <c r="D66" s="3"/>
      <c r="E66" s="3"/>
    </row>
    <row r="67" spans="1:5" x14ac:dyDescent="0.25">
      <c r="B67" s="3"/>
      <c r="C67" s="3"/>
      <c r="D67" s="3"/>
      <c r="E67" s="3"/>
    </row>
    <row r="68" spans="1:5" x14ac:dyDescent="0.25">
      <c r="A68" s="2"/>
      <c r="B68" s="3"/>
      <c r="C68" s="3"/>
      <c r="D68" s="3"/>
      <c r="E68" s="3"/>
    </row>
    <row r="69" spans="1:5" x14ac:dyDescent="0.25">
      <c r="B69" s="3"/>
      <c r="C69" s="3"/>
      <c r="D69" s="3"/>
      <c r="E69" s="3"/>
    </row>
    <row r="70" spans="1:5" x14ac:dyDescent="0.25">
      <c r="A70" s="1"/>
      <c r="B70" s="3"/>
      <c r="C70" s="3"/>
      <c r="D70" s="3"/>
      <c r="E70" s="3"/>
    </row>
    <row r="71" spans="1:5" x14ac:dyDescent="0.25">
      <c r="B71" s="3"/>
      <c r="C71" s="3"/>
      <c r="D71" s="3"/>
      <c r="E71" s="3"/>
    </row>
    <row r="72" spans="1:5" x14ac:dyDescent="0.25">
      <c r="B72" s="3"/>
      <c r="C72" s="3"/>
      <c r="D72" s="3"/>
      <c r="E72" s="3"/>
    </row>
    <row r="73" spans="1:5" x14ac:dyDescent="0.25">
      <c r="A73" s="1"/>
      <c r="B73" s="4"/>
      <c r="C73" s="4"/>
      <c r="D73" s="4"/>
      <c r="E73" s="4"/>
    </row>
    <row r="74" spans="1:5" x14ac:dyDescent="0.25">
      <c r="B74" s="3"/>
      <c r="C74" s="3"/>
      <c r="D74" s="3"/>
      <c r="E74" s="3"/>
    </row>
    <row r="75" spans="1:5" x14ac:dyDescent="0.25">
      <c r="B75" s="3"/>
      <c r="C75" s="3"/>
      <c r="D75" s="3"/>
      <c r="E75" s="3"/>
    </row>
    <row r="76" spans="1:5" x14ac:dyDescent="0.25">
      <c r="A76" s="1"/>
      <c r="B76" s="4"/>
      <c r="C76" s="4"/>
      <c r="D76" s="4"/>
      <c r="E76" s="4"/>
    </row>
    <row r="77" spans="1:5" x14ac:dyDescent="0.25">
      <c r="B77" s="3"/>
      <c r="C77" s="3"/>
      <c r="D77" s="3"/>
      <c r="E77" s="3"/>
    </row>
    <row r="78" spans="1:5" x14ac:dyDescent="0.25">
      <c r="A78" s="1"/>
      <c r="B78" s="3"/>
      <c r="C78" s="3"/>
      <c r="D78" s="3"/>
      <c r="E78" s="3"/>
    </row>
    <row r="79" spans="1:5" x14ac:dyDescent="0.25">
      <c r="B79" s="3"/>
      <c r="C79" s="3"/>
      <c r="D79" s="3"/>
      <c r="E79" s="3"/>
    </row>
    <row r="80" spans="1:5" x14ac:dyDescent="0.25">
      <c r="B80" s="3"/>
      <c r="C80" s="3"/>
      <c r="D80" s="3"/>
      <c r="E80" s="3"/>
    </row>
    <row r="81" spans="1:5" x14ac:dyDescent="0.25">
      <c r="A81" s="1"/>
      <c r="B81" s="4"/>
      <c r="C81" s="4"/>
      <c r="D81" s="4"/>
      <c r="E81" s="4"/>
    </row>
    <row r="82" spans="1:5" x14ac:dyDescent="0.25">
      <c r="B82" s="3"/>
      <c r="C82" s="3"/>
      <c r="D82" s="3"/>
      <c r="E82" s="3"/>
    </row>
    <row r="83" spans="1:5" x14ac:dyDescent="0.25">
      <c r="A83" s="1"/>
      <c r="B83" s="3"/>
      <c r="C83" s="3"/>
      <c r="D83" s="3"/>
      <c r="E83" s="3"/>
    </row>
    <row r="84" spans="1:5" x14ac:dyDescent="0.25">
      <c r="B84" s="3"/>
      <c r="C84" s="3"/>
      <c r="D84" s="3"/>
      <c r="E84" s="3"/>
    </row>
    <row r="85" spans="1:5" x14ac:dyDescent="0.25">
      <c r="B85" s="3"/>
      <c r="C85" s="3"/>
      <c r="D85" s="3"/>
      <c r="E85" s="3"/>
    </row>
    <row r="86" spans="1:5" x14ac:dyDescent="0.25">
      <c r="B86" s="3"/>
      <c r="C86" s="3"/>
      <c r="D86" s="3"/>
      <c r="E86" s="3"/>
    </row>
    <row r="87" spans="1:5" x14ac:dyDescent="0.25">
      <c r="B87" s="3"/>
      <c r="C87" s="3"/>
      <c r="D87" s="3"/>
      <c r="E87" s="3"/>
    </row>
    <row r="88" spans="1:5" x14ac:dyDescent="0.25">
      <c r="A88" s="1"/>
      <c r="B88" s="4"/>
      <c r="C88" s="4"/>
      <c r="D88" s="4"/>
      <c r="E88" s="4"/>
    </row>
    <row r="89" spans="1:5" x14ac:dyDescent="0.25">
      <c r="B89" s="4"/>
      <c r="C89" s="4"/>
      <c r="D89" s="4"/>
      <c r="E89" s="4"/>
    </row>
    <row r="90" spans="1:5" x14ac:dyDescent="0.25">
      <c r="B90" s="3"/>
      <c r="C90" s="3"/>
      <c r="D90" s="3"/>
      <c r="E90" s="3"/>
    </row>
    <row r="91" spans="1:5" x14ac:dyDescent="0.25">
      <c r="B91" s="4"/>
      <c r="C91" s="3"/>
      <c r="D91" s="4"/>
      <c r="E91" s="4"/>
    </row>
    <row r="92" spans="1:5" x14ac:dyDescent="0.25">
      <c r="B92" s="3"/>
      <c r="C92" s="3"/>
      <c r="D92" s="3"/>
      <c r="E92" s="3"/>
    </row>
    <row r="93" spans="1:5" x14ac:dyDescent="0.25"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  <row r="108" spans="2:5" x14ac:dyDescent="0.25">
      <c r="B108" s="3"/>
      <c r="C108" s="3"/>
      <c r="D108" s="3"/>
      <c r="E108" s="3"/>
    </row>
    <row r="109" spans="2:5" x14ac:dyDescent="0.25">
      <c r="B109" s="3"/>
      <c r="C109" s="3"/>
      <c r="D109" s="3"/>
      <c r="E109" s="3"/>
    </row>
    <row r="110" spans="2:5" x14ac:dyDescent="0.25">
      <c r="B110" s="3"/>
      <c r="C110" s="3"/>
      <c r="D110" s="3"/>
      <c r="E110" s="3"/>
    </row>
    <row r="111" spans="2:5" x14ac:dyDescent="0.25">
      <c r="B111" s="3"/>
      <c r="C111" s="3"/>
      <c r="D111" s="3"/>
      <c r="E111" s="3"/>
    </row>
    <row r="112" spans="2:5" x14ac:dyDescent="0.25">
      <c r="B112" s="3"/>
      <c r="C112" s="3"/>
      <c r="D112" s="3"/>
      <c r="E112" s="3"/>
    </row>
    <row r="113" spans="2:5" x14ac:dyDescent="0.25">
      <c r="B113" s="3"/>
      <c r="C113" s="3"/>
      <c r="D113" s="3"/>
      <c r="E113" s="3"/>
    </row>
    <row r="114" spans="2:5" x14ac:dyDescent="0.25">
      <c r="B114" s="3"/>
      <c r="C114" s="3"/>
      <c r="D114" s="3"/>
      <c r="E114" s="3"/>
    </row>
    <row r="115" spans="2:5" x14ac:dyDescent="0.25">
      <c r="B115" s="3"/>
      <c r="C115" s="3"/>
      <c r="D115" s="3"/>
      <c r="E115" s="3"/>
    </row>
    <row r="116" spans="2:5" x14ac:dyDescent="0.25">
      <c r="B116" s="3"/>
      <c r="C116" s="3"/>
      <c r="D116" s="3"/>
      <c r="E116" s="3"/>
    </row>
    <row r="117" spans="2:5" x14ac:dyDescent="0.25">
      <c r="B117" s="3"/>
      <c r="C117" s="3"/>
      <c r="D117" s="3"/>
      <c r="E117" s="3"/>
    </row>
    <row r="118" spans="2:5" x14ac:dyDescent="0.25">
      <c r="B118" s="3"/>
      <c r="C118" s="3"/>
      <c r="D118" s="3"/>
      <c r="E118" s="3"/>
    </row>
    <row r="119" spans="2:5" x14ac:dyDescent="0.25">
      <c r="B119" s="3"/>
      <c r="C119" s="3"/>
      <c r="D119" s="3"/>
      <c r="E119" s="3"/>
    </row>
    <row r="120" spans="2:5" x14ac:dyDescent="0.25">
      <c r="B120" s="3"/>
      <c r="C120" s="3"/>
      <c r="D120" s="3"/>
      <c r="E120" s="3"/>
    </row>
    <row r="121" spans="2:5" x14ac:dyDescent="0.25">
      <c r="B121" s="3"/>
      <c r="C121" s="3"/>
      <c r="D121" s="3"/>
      <c r="E121" s="3"/>
    </row>
    <row r="122" spans="2:5" x14ac:dyDescent="0.25">
      <c r="B122" s="3"/>
      <c r="C122" s="3"/>
      <c r="D122" s="3"/>
      <c r="E122" s="3"/>
    </row>
    <row r="123" spans="2:5" x14ac:dyDescent="0.25">
      <c r="B123" s="3"/>
      <c r="C123" s="3"/>
      <c r="D123" s="3"/>
      <c r="E123" s="3"/>
    </row>
    <row r="124" spans="2:5" x14ac:dyDescent="0.25">
      <c r="B124" s="3"/>
      <c r="C124" s="3"/>
      <c r="D124" s="3"/>
      <c r="E124" s="3"/>
    </row>
    <row r="125" spans="2:5" x14ac:dyDescent="0.25">
      <c r="B125" s="3"/>
      <c r="C125" s="3"/>
      <c r="D125" s="3"/>
      <c r="E125" s="3"/>
    </row>
    <row r="126" spans="2:5" x14ac:dyDescent="0.25">
      <c r="B126" s="3"/>
      <c r="C126" s="3"/>
      <c r="D126" s="3"/>
      <c r="E126" s="3"/>
    </row>
    <row r="127" spans="2:5" x14ac:dyDescent="0.25">
      <c r="B127" s="3"/>
      <c r="C127" s="3"/>
      <c r="D127" s="3"/>
      <c r="E127" s="3"/>
    </row>
    <row r="128" spans="2:5" x14ac:dyDescent="0.25">
      <c r="B128" s="3"/>
      <c r="C128" s="3"/>
      <c r="D128" s="3"/>
      <c r="E128" s="3"/>
    </row>
    <row r="129" spans="2:5" x14ac:dyDescent="0.25">
      <c r="B129" s="3"/>
      <c r="C129" s="3"/>
      <c r="D129" s="3"/>
      <c r="E129" s="3"/>
    </row>
    <row r="130" spans="2:5" x14ac:dyDescent="0.25">
      <c r="B130" s="3"/>
      <c r="C130" s="3"/>
      <c r="D130" s="3"/>
      <c r="E130" s="3"/>
    </row>
    <row r="131" spans="2:5" x14ac:dyDescent="0.25">
      <c r="B131" s="3"/>
      <c r="C131" s="3"/>
      <c r="D131" s="3"/>
      <c r="E131" s="3"/>
    </row>
    <row r="132" spans="2:5" x14ac:dyDescent="0.25">
      <c r="B132" s="3"/>
      <c r="C132" s="3"/>
      <c r="D132" s="3"/>
      <c r="E132" s="3"/>
    </row>
    <row r="133" spans="2:5" x14ac:dyDescent="0.25">
      <c r="B133" s="3"/>
      <c r="C133" s="3"/>
      <c r="D133" s="3"/>
      <c r="E133" s="3"/>
    </row>
    <row r="134" spans="2:5" x14ac:dyDescent="0.25">
      <c r="B134" s="3"/>
      <c r="C134" s="3"/>
      <c r="D134" s="3"/>
      <c r="E134" s="3"/>
    </row>
    <row r="135" spans="2:5" x14ac:dyDescent="0.25">
      <c r="B135" s="3"/>
      <c r="C135" s="3"/>
      <c r="D135" s="3"/>
      <c r="E135" s="3"/>
    </row>
    <row r="136" spans="2:5" x14ac:dyDescent="0.25">
      <c r="B136" s="3"/>
      <c r="C136" s="3"/>
      <c r="D136" s="3"/>
      <c r="E136" s="3"/>
    </row>
    <row r="137" spans="2:5" x14ac:dyDescent="0.25">
      <c r="B137" s="3"/>
      <c r="C137" s="3"/>
      <c r="D137" s="3"/>
      <c r="E137" s="3"/>
    </row>
    <row r="138" spans="2:5" x14ac:dyDescent="0.25">
      <c r="B138" s="3"/>
      <c r="C138" s="3"/>
      <c r="D138" s="3"/>
      <c r="E138" s="3"/>
    </row>
    <row r="139" spans="2:5" x14ac:dyDescent="0.25">
      <c r="B139" s="3"/>
      <c r="C139" s="3"/>
      <c r="D139" s="3"/>
      <c r="E139" s="3"/>
    </row>
    <row r="140" spans="2:5" x14ac:dyDescent="0.25">
      <c r="B140" s="3"/>
      <c r="C140" s="3"/>
      <c r="D140" s="3"/>
      <c r="E140" s="3"/>
    </row>
    <row r="141" spans="2:5" x14ac:dyDescent="0.25">
      <c r="B141" s="3"/>
      <c r="C141" s="3"/>
      <c r="D141" s="3"/>
      <c r="E141" s="3"/>
    </row>
    <row r="142" spans="2:5" x14ac:dyDescent="0.25">
      <c r="B142" s="3"/>
      <c r="C142" s="3"/>
      <c r="D142" s="3"/>
      <c r="E142" s="3"/>
    </row>
    <row r="143" spans="2:5" x14ac:dyDescent="0.25">
      <c r="B143" s="3"/>
      <c r="C143" s="3"/>
      <c r="D143" s="3"/>
      <c r="E143" s="3"/>
    </row>
    <row r="144" spans="2:5" x14ac:dyDescent="0.25">
      <c r="B144" s="3"/>
      <c r="C144" s="3"/>
      <c r="D144" s="3"/>
      <c r="E144" s="3"/>
    </row>
    <row r="145" spans="2:5" x14ac:dyDescent="0.25">
      <c r="B145" s="3"/>
      <c r="C145" s="3"/>
      <c r="D145" s="3"/>
      <c r="E145" s="3"/>
    </row>
    <row r="146" spans="2:5" x14ac:dyDescent="0.25">
      <c r="B146" s="3"/>
      <c r="C146" s="3"/>
      <c r="D146" s="3"/>
      <c r="E146" s="3"/>
    </row>
    <row r="147" spans="2:5" x14ac:dyDescent="0.25">
      <c r="B147" s="3"/>
      <c r="C147" s="3"/>
      <c r="D147" s="3"/>
      <c r="E147" s="3"/>
    </row>
    <row r="148" spans="2:5" x14ac:dyDescent="0.25">
      <c r="B148" s="3"/>
      <c r="C148" s="3"/>
      <c r="D148" s="3"/>
      <c r="E148" s="3"/>
    </row>
    <row r="149" spans="2:5" x14ac:dyDescent="0.25">
      <c r="B149" s="3"/>
      <c r="C149" s="3"/>
      <c r="D149" s="3"/>
      <c r="E149" s="3"/>
    </row>
    <row r="150" spans="2:5" x14ac:dyDescent="0.25">
      <c r="B150" s="3"/>
      <c r="C150" s="3"/>
      <c r="D150" s="3"/>
      <c r="E150" s="3"/>
    </row>
    <row r="151" spans="2:5" x14ac:dyDescent="0.25">
      <c r="B151" s="3"/>
      <c r="C151" s="3"/>
      <c r="D151" s="3"/>
      <c r="E151" s="3"/>
    </row>
    <row r="152" spans="2:5" x14ac:dyDescent="0.25">
      <c r="B152" s="3"/>
      <c r="C152" s="3"/>
      <c r="D152" s="3"/>
      <c r="E152" s="3"/>
    </row>
    <row r="153" spans="2:5" x14ac:dyDescent="0.25">
      <c r="B153" s="3"/>
      <c r="C153" s="3"/>
      <c r="D153" s="3"/>
      <c r="E153" s="3"/>
    </row>
    <row r="154" spans="2:5" x14ac:dyDescent="0.25">
      <c r="B154" s="3"/>
      <c r="C154" s="3"/>
      <c r="D154" s="3"/>
      <c r="E154" s="3"/>
    </row>
    <row r="155" spans="2:5" x14ac:dyDescent="0.25">
      <c r="B155" s="3"/>
      <c r="C155" s="3"/>
      <c r="D155" s="3"/>
      <c r="E155" s="3"/>
    </row>
    <row r="156" spans="2:5" x14ac:dyDescent="0.25">
      <c r="B156" s="3"/>
      <c r="C156" s="3"/>
      <c r="D156" s="3"/>
      <c r="E156" s="3"/>
    </row>
    <row r="157" spans="2:5" x14ac:dyDescent="0.25">
      <c r="B157" s="3"/>
      <c r="C157" s="3"/>
      <c r="D157" s="3"/>
      <c r="E157" s="3"/>
    </row>
    <row r="158" spans="2:5" x14ac:dyDescent="0.25">
      <c r="B158" s="3"/>
      <c r="C158" s="3"/>
      <c r="D158" s="3"/>
      <c r="E158" s="3"/>
    </row>
    <row r="159" spans="2:5" x14ac:dyDescent="0.25">
      <c r="B159" s="3"/>
      <c r="C159" s="3"/>
      <c r="D159" s="3"/>
      <c r="E159" s="3"/>
    </row>
    <row r="160" spans="2:5" x14ac:dyDescent="0.25">
      <c r="B160" s="3"/>
      <c r="C160" s="3"/>
      <c r="D160" s="3"/>
      <c r="E160" s="3"/>
    </row>
    <row r="161" spans="2:5" x14ac:dyDescent="0.25">
      <c r="B161" s="3"/>
      <c r="C161" s="3"/>
      <c r="D161" s="3"/>
      <c r="E161" s="3"/>
    </row>
    <row r="162" spans="2:5" x14ac:dyDescent="0.25">
      <c r="B162" s="3"/>
      <c r="C162" s="3"/>
      <c r="D162" s="3"/>
      <c r="E162" s="3"/>
    </row>
    <row r="163" spans="2:5" x14ac:dyDescent="0.25">
      <c r="B163" s="3"/>
      <c r="C163" s="3"/>
      <c r="D163" s="3"/>
      <c r="E163" s="3"/>
    </row>
    <row r="164" spans="2:5" x14ac:dyDescent="0.25">
      <c r="B164" s="3"/>
      <c r="C164" s="3"/>
      <c r="D164" s="3"/>
      <c r="E164" s="3"/>
    </row>
    <row r="165" spans="2:5" x14ac:dyDescent="0.25">
      <c r="B165" s="3"/>
      <c r="C165" s="3"/>
      <c r="D165" s="3"/>
      <c r="E165" s="3"/>
    </row>
    <row r="166" spans="2:5" x14ac:dyDescent="0.25">
      <c r="B166" s="3"/>
      <c r="C166" s="3"/>
      <c r="D166" s="3"/>
      <c r="E166" s="3"/>
    </row>
    <row r="167" spans="2:5" x14ac:dyDescent="0.25">
      <c r="B167" s="3"/>
      <c r="C167" s="3"/>
      <c r="D167" s="3"/>
      <c r="E167" s="3"/>
    </row>
    <row r="168" spans="2:5" x14ac:dyDescent="0.25">
      <c r="B168" s="3"/>
      <c r="C168" s="3"/>
      <c r="D168" s="3"/>
      <c r="E168" s="3"/>
    </row>
    <row r="169" spans="2:5" x14ac:dyDescent="0.25">
      <c r="B169" s="3"/>
      <c r="C169" s="3"/>
      <c r="D169" s="3"/>
      <c r="E169" s="3"/>
    </row>
    <row r="170" spans="2:5" x14ac:dyDescent="0.25">
      <c r="B170" s="3"/>
      <c r="C170" s="3"/>
      <c r="D170" s="3"/>
      <c r="E170" s="3"/>
    </row>
    <row r="171" spans="2:5" x14ac:dyDescent="0.25">
      <c r="B171" s="3"/>
      <c r="C171" s="3"/>
      <c r="D171" s="3"/>
      <c r="E171" s="3"/>
    </row>
    <row r="172" spans="2:5" x14ac:dyDescent="0.25">
      <c r="B172" s="3"/>
      <c r="C172" s="3"/>
      <c r="D172" s="3"/>
      <c r="E172" s="3"/>
    </row>
    <row r="173" spans="2:5" x14ac:dyDescent="0.25">
      <c r="B173" s="3"/>
      <c r="C173" s="3"/>
      <c r="D173" s="3"/>
      <c r="E173" s="3"/>
    </row>
    <row r="174" spans="2:5" x14ac:dyDescent="0.25">
      <c r="B174" s="3"/>
      <c r="C174" s="3"/>
      <c r="D174" s="3"/>
      <c r="E174" s="3"/>
    </row>
    <row r="175" spans="2:5" x14ac:dyDescent="0.25">
      <c r="B175" s="3"/>
      <c r="C175" s="3"/>
      <c r="D175" s="3"/>
      <c r="E175" s="3"/>
    </row>
    <row r="176" spans="2:5" x14ac:dyDescent="0.25">
      <c r="B176" s="3"/>
      <c r="C176" s="3"/>
      <c r="D176" s="3"/>
      <c r="E176" s="3"/>
    </row>
    <row r="177" spans="2:5" x14ac:dyDescent="0.25">
      <c r="B177" s="3"/>
      <c r="C177" s="3"/>
      <c r="D177" s="3"/>
      <c r="E177" s="3"/>
    </row>
    <row r="178" spans="2:5" x14ac:dyDescent="0.25">
      <c r="B178" s="3"/>
      <c r="C178" s="3"/>
      <c r="D178" s="3"/>
      <c r="E178" s="3"/>
    </row>
    <row r="179" spans="2:5" x14ac:dyDescent="0.25">
      <c r="B179" s="3"/>
      <c r="C179" s="3"/>
      <c r="D179" s="3"/>
      <c r="E179" s="3"/>
    </row>
    <row r="180" spans="2:5" x14ac:dyDescent="0.25">
      <c r="B180" s="3"/>
      <c r="C180" s="3"/>
      <c r="D180" s="3"/>
      <c r="E180" s="3"/>
    </row>
    <row r="181" spans="2:5" x14ac:dyDescent="0.25">
      <c r="B181" s="3"/>
      <c r="C181" s="3"/>
      <c r="D181" s="3"/>
      <c r="E181" s="3"/>
    </row>
    <row r="182" spans="2:5" x14ac:dyDescent="0.25">
      <c r="B182" s="3"/>
      <c r="C182" s="3"/>
      <c r="D182" s="3"/>
      <c r="E182" s="3"/>
    </row>
    <row r="183" spans="2:5" x14ac:dyDescent="0.25">
      <c r="B183" s="3"/>
      <c r="C183" s="3"/>
      <c r="D183" s="3"/>
      <c r="E183" s="3"/>
    </row>
    <row r="184" spans="2:5" x14ac:dyDescent="0.25">
      <c r="B184" s="3"/>
      <c r="C184" s="3"/>
      <c r="D184" s="3"/>
      <c r="E18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pane xSplit="1" ySplit="5" topLeftCell="F15" activePane="bottomRight" state="frozen"/>
      <selection pane="topRight" activeCell="B1" sqref="B1"/>
      <selection pane="bottomLeft" activeCell="A4" sqref="A4"/>
      <selection pane="bottomRight" activeCell="H26" sqref="H26"/>
    </sheetView>
  </sheetViews>
  <sheetFormatPr defaultRowHeight="15" x14ac:dyDescent="0.25"/>
  <cols>
    <col min="1" max="1" width="33.85546875" customWidth="1"/>
    <col min="2" max="5" width="13.42578125" bestFit="1" customWidth="1"/>
    <col min="6" max="6" width="15.28515625" bestFit="1" customWidth="1"/>
    <col min="7" max="7" width="12.5703125" bestFit="1" customWidth="1"/>
    <col min="8" max="11" width="11.5703125" bestFit="1" customWidth="1"/>
  </cols>
  <sheetData>
    <row r="1" spans="1:12" x14ac:dyDescent="0.25">
      <c r="A1" s="1" t="s">
        <v>0</v>
      </c>
      <c r="B1" s="8"/>
      <c r="C1" s="8"/>
      <c r="D1" s="8"/>
      <c r="E1" s="8"/>
    </row>
    <row r="2" spans="1:12" x14ac:dyDescent="0.25">
      <c r="A2" s="1" t="s">
        <v>69</v>
      </c>
      <c r="B2" s="8"/>
      <c r="C2" s="8"/>
      <c r="D2" s="8"/>
      <c r="E2" s="8"/>
    </row>
    <row r="3" spans="1:12" x14ac:dyDescent="0.25">
      <c r="A3" s="1" t="s">
        <v>60</v>
      </c>
      <c r="B3" s="8"/>
      <c r="C3" s="8"/>
      <c r="D3" s="8"/>
      <c r="E3" s="8"/>
    </row>
    <row r="4" spans="1:12" x14ac:dyDescent="0.25">
      <c r="B4" s="13" t="s">
        <v>52</v>
      </c>
      <c r="C4" s="13" t="s">
        <v>51</v>
      </c>
      <c r="D4" s="13" t="s">
        <v>53</v>
      </c>
      <c r="E4" s="13" t="s">
        <v>52</v>
      </c>
      <c r="F4" s="13" t="s">
        <v>51</v>
      </c>
      <c r="G4" s="13" t="s">
        <v>53</v>
      </c>
    </row>
    <row r="5" spans="1:12" x14ac:dyDescent="0.25">
      <c r="B5" s="12">
        <v>43008</v>
      </c>
      <c r="C5" s="12">
        <v>43100</v>
      </c>
      <c r="D5" s="12">
        <v>43190</v>
      </c>
      <c r="E5" s="12">
        <v>43373</v>
      </c>
      <c r="F5" s="12">
        <v>43465</v>
      </c>
      <c r="G5" s="23">
        <v>43190</v>
      </c>
    </row>
    <row r="6" spans="1:12" x14ac:dyDescent="0.25">
      <c r="A6" s="15" t="s">
        <v>70</v>
      </c>
      <c r="B6" s="3">
        <v>50278900</v>
      </c>
      <c r="C6" s="3">
        <v>120141150</v>
      </c>
      <c r="D6" s="3">
        <v>141466629</v>
      </c>
      <c r="E6" s="3">
        <v>74164402</v>
      </c>
      <c r="F6" s="3">
        <v>125915389</v>
      </c>
      <c r="G6" s="11">
        <v>141466629</v>
      </c>
    </row>
    <row r="7" spans="1:12" x14ac:dyDescent="0.25">
      <c r="A7" t="s">
        <v>71</v>
      </c>
      <c r="B7" s="3">
        <v>37006284</v>
      </c>
      <c r="C7" s="3">
        <v>77531606</v>
      </c>
      <c r="D7" s="3">
        <v>96053731</v>
      </c>
      <c r="E7" s="3">
        <v>47612376</v>
      </c>
      <c r="F7" s="3">
        <v>82426693</v>
      </c>
      <c r="G7" s="11">
        <v>96053731</v>
      </c>
    </row>
    <row r="8" spans="1:12" x14ac:dyDescent="0.25">
      <c r="A8" s="15" t="s">
        <v>20</v>
      </c>
      <c r="B8" s="4">
        <f t="shared" ref="B8:G8" si="0">B6-B7</f>
        <v>13272616</v>
      </c>
      <c r="C8" s="4">
        <f t="shared" si="0"/>
        <v>42609544</v>
      </c>
      <c r="D8" s="4">
        <f t="shared" si="0"/>
        <v>45412898</v>
      </c>
      <c r="E8" s="4">
        <f t="shared" si="0"/>
        <v>26552026</v>
      </c>
      <c r="F8" s="4">
        <f t="shared" si="0"/>
        <v>43488696</v>
      </c>
      <c r="G8" s="4">
        <f t="shared" si="0"/>
        <v>45412898</v>
      </c>
    </row>
    <row r="9" spans="1:12" x14ac:dyDescent="0.25">
      <c r="A9" s="15" t="s">
        <v>72</v>
      </c>
      <c r="B9" s="4">
        <f t="shared" ref="B9:G9" si="1">SUM(B10:B11)</f>
        <v>18025773</v>
      </c>
      <c r="C9" s="4">
        <f t="shared" si="1"/>
        <v>34871145</v>
      </c>
      <c r="D9" s="4">
        <f>SUM(D10:D11)</f>
        <v>48751326</v>
      </c>
      <c r="E9" s="4">
        <f t="shared" si="1"/>
        <v>18625714</v>
      </c>
      <c r="F9" s="4">
        <f t="shared" si="1"/>
        <v>35355164</v>
      </c>
      <c r="G9" s="4">
        <f t="shared" si="1"/>
        <v>48751326</v>
      </c>
    </row>
    <row r="10" spans="1:12" x14ac:dyDescent="0.25">
      <c r="A10" t="s">
        <v>21</v>
      </c>
      <c r="B10" s="3">
        <v>3738853</v>
      </c>
      <c r="C10" s="3">
        <v>7397752</v>
      </c>
      <c r="D10" s="3">
        <v>10853653</v>
      </c>
      <c r="E10" s="3">
        <v>3893704</v>
      </c>
      <c r="F10" s="3">
        <v>7623138</v>
      </c>
      <c r="G10" s="11">
        <v>10853653</v>
      </c>
    </row>
    <row r="11" spans="1:12" x14ac:dyDescent="0.25">
      <c r="A11" t="s">
        <v>22</v>
      </c>
      <c r="B11" s="3">
        <v>14286920</v>
      </c>
      <c r="C11" s="3">
        <v>27473393</v>
      </c>
      <c r="D11" s="3">
        <v>37897673</v>
      </c>
      <c r="E11" s="3">
        <v>14732010</v>
      </c>
      <c r="F11" s="3">
        <v>27732026</v>
      </c>
      <c r="G11" s="11">
        <v>37897673</v>
      </c>
    </row>
    <row r="12" spans="1:12" x14ac:dyDescent="0.25">
      <c r="A12" s="15" t="s">
        <v>73</v>
      </c>
      <c r="B12" s="4">
        <f t="shared" ref="B12:G12" si="2">B8-B9</f>
        <v>-4753157</v>
      </c>
      <c r="C12" s="4">
        <f t="shared" si="2"/>
        <v>7738399</v>
      </c>
      <c r="D12" s="4">
        <f t="shared" si="2"/>
        <v>-3338428</v>
      </c>
      <c r="E12" s="4">
        <f t="shared" si="2"/>
        <v>7926312</v>
      </c>
      <c r="F12" s="4">
        <f t="shared" si="2"/>
        <v>8133532</v>
      </c>
      <c r="G12" s="4">
        <f t="shared" si="2"/>
        <v>-3338428</v>
      </c>
    </row>
    <row r="13" spans="1:12" x14ac:dyDescent="0.25">
      <c r="A13" s="17" t="s">
        <v>74</v>
      </c>
      <c r="B13" s="4"/>
      <c r="C13" s="4"/>
      <c r="D13" s="4"/>
      <c r="E13" s="4"/>
      <c r="F13" s="4"/>
    </row>
    <row r="14" spans="1:12" x14ac:dyDescent="0.25">
      <c r="A14" t="s">
        <v>23</v>
      </c>
      <c r="B14" s="3"/>
      <c r="C14" s="3"/>
      <c r="D14" s="3"/>
      <c r="E14" s="3"/>
      <c r="F14" s="3"/>
    </row>
    <row r="15" spans="1:12" x14ac:dyDescent="0.25">
      <c r="A15" t="s">
        <v>24</v>
      </c>
      <c r="B15" s="3">
        <v>3756242</v>
      </c>
      <c r="C15" s="3">
        <v>7666221</v>
      </c>
      <c r="D15" s="3">
        <v>11099279</v>
      </c>
      <c r="E15" s="3">
        <v>4091018</v>
      </c>
      <c r="F15" s="3">
        <v>17852796</v>
      </c>
      <c r="G15" s="8">
        <v>11099279</v>
      </c>
      <c r="H15" s="8"/>
      <c r="I15" s="8"/>
      <c r="J15" s="8"/>
      <c r="K15" s="8"/>
      <c r="L15" s="8"/>
    </row>
    <row r="16" spans="1:12" x14ac:dyDescent="0.25">
      <c r="A16" s="15" t="s">
        <v>75</v>
      </c>
      <c r="B16" s="4">
        <f t="shared" ref="B16:G16" si="3">B12+B14-B15</f>
        <v>-8509399</v>
      </c>
      <c r="C16" s="4">
        <f t="shared" si="3"/>
        <v>72178</v>
      </c>
      <c r="D16" s="4">
        <f t="shared" si="3"/>
        <v>-14437707</v>
      </c>
      <c r="E16" s="4">
        <f t="shared" si="3"/>
        <v>3835294</v>
      </c>
      <c r="F16" s="4">
        <f t="shared" si="3"/>
        <v>-9719264</v>
      </c>
      <c r="G16" s="4">
        <f t="shared" si="3"/>
        <v>-14437707</v>
      </c>
    </row>
    <row r="17" spans="1:12" x14ac:dyDescent="0.25">
      <c r="A17" t="s">
        <v>25</v>
      </c>
      <c r="B17" s="3"/>
      <c r="C17" s="3">
        <v>3437</v>
      </c>
      <c r="D17" s="3"/>
      <c r="E17" s="3">
        <v>182633</v>
      </c>
      <c r="F17" s="3"/>
      <c r="G17" s="8"/>
      <c r="H17" s="8"/>
      <c r="I17" s="8"/>
      <c r="J17" s="8"/>
      <c r="K17" s="8"/>
      <c r="L17" s="8"/>
    </row>
    <row r="18" spans="1:12" x14ac:dyDescent="0.25">
      <c r="A18" s="15" t="s">
        <v>76</v>
      </c>
      <c r="B18" s="4">
        <f t="shared" ref="B18:G18" si="4">B16-B17</f>
        <v>-8509399</v>
      </c>
      <c r="C18" s="4">
        <f t="shared" si="4"/>
        <v>68741</v>
      </c>
      <c r="D18" s="4">
        <f t="shared" si="4"/>
        <v>-14437707</v>
      </c>
      <c r="E18" s="4">
        <f t="shared" si="4"/>
        <v>3652661</v>
      </c>
      <c r="F18" s="4">
        <f t="shared" si="4"/>
        <v>-9719264</v>
      </c>
      <c r="G18" s="4">
        <f t="shared" si="4"/>
        <v>-14437707</v>
      </c>
    </row>
    <row r="19" spans="1:12" x14ac:dyDescent="0.25">
      <c r="A19" s="16" t="s">
        <v>77</v>
      </c>
      <c r="B19" s="4">
        <f t="shared" ref="B19:G19" si="5">SUM(B20:B22)</f>
        <v>-301673</v>
      </c>
      <c r="C19" s="3">
        <f t="shared" si="5"/>
        <v>17185</v>
      </c>
      <c r="D19" s="4">
        <f t="shared" si="5"/>
        <v>1391418</v>
      </c>
      <c r="E19" s="4">
        <f t="shared" si="5"/>
        <v>-760702</v>
      </c>
      <c r="F19" s="4">
        <f t="shared" si="5"/>
        <v>-331827</v>
      </c>
      <c r="G19" s="4">
        <f t="shared" si="5"/>
        <v>-1391418</v>
      </c>
    </row>
    <row r="20" spans="1:12" x14ac:dyDescent="0.25">
      <c r="A20" t="s">
        <v>26</v>
      </c>
      <c r="B20" s="3">
        <v>-301673</v>
      </c>
      <c r="C20" s="3">
        <v>17185</v>
      </c>
      <c r="D20" s="3">
        <v>848800</v>
      </c>
      <c r="E20" s="3">
        <v>-913165</v>
      </c>
      <c r="F20" s="3">
        <v>-755492</v>
      </c>
      <c r="G20" s="11">
        <v>-848800</v>
      </c>
    </row>
    <row r="21" spans="1:12" x14ac:dyDescent="0.25">
      <c r="A21" s="5" t="s">
        <v>40</v>
      </c>
      <c r="B21" s="3"/>
      <c r="C21" s="3">
        <v>0</v>
      </c>
      <c r="D21" s="3"/>
      <c r="E21" s="3">
        <v>152463</v>
      </c>
      <c r="F21">
        <v>0</v>
      </c>
    </row>
    <row r="22" spans="1:12" x14ac:dyDescent="0.25">
      <c r="A22" t="s">
        <v>27</v>
      </c>
      <c r="B22" s="3"/>
      <c r="C22" s="3"/>
      <c r="D22" s="3">
        <v>542618</v>
      </c>
      <c r="E22" s="3"/>
      <c r="F22" s="3">
        <v>423665</v>
      </c>
      <c r="G22">
        <v>-542618</v>
      </c>
    </row>
    <row r="23" spans="1:12" x14ac:dyDescent="0.25">
      <c r="A23" s="15" t="s">
        <v>78</v>
      </c>
      <c r="B23" s="4">
        <f>B18+B19</f>
        <v>-8811072</v>
      </c>
      <c r="C23" s="3">
        <f>C18-C19</f>
        <v>51556</v>
      </c>
      <c r="D23" s="4">
        <f>D18-D19</f>
        <v>-15829125</v>
      </c>
      <c r="E23" s="4">
        <f>E18+E19+1</f>
        <v>2891960</v>
      </c>
      <c r="F23" s="4">
        <f>F18+F19+1</f>
        <v>-10051090</v>
      </c>
      <c r="G23" s="4">
        <f>G18+G19+1</f>
        <v>-15829124</v>
      </c>
    </row>
    <row r="24" spans="1:12" x14ac:dyDescent="0.25">
      <c r="B24" s="6"/>
      <c r="C24" s="6"/>
      <c r="D24" s="6"/>
      <c r="E24" s="6"/>
    </row>
    <row r="25" spans="1:12" x14ac:dyDescent="0.25">
      <c r="A25" s="15" t="s">
        <v>79</v>
      </c>
      <c r="B25" s="7">
        <f>B23/('1'!B41/10)</f>
        <v>-7.0398465963566634</v>
      </c>
      <c r="C25" s="7">
        <f>C23/('1'!C41/10)</f>
        <v>4.1192074145094279E-2</v>
      </c>
      <c r="D25" s="7">
        <f>D23/('1'!D41/10)</f>
        <v>-12.647111697027805</v>
      </c>
      <c r="E25" s="7">
        <f>E23/('1'!E41/10)</f>
        <v>2.3106104186641101</v>
      </c>
      <c r="F25" s="7">
        <f>F23/('1'!F41/10)</f>
        <v>-8.0305928411633118</v>
      </c>
      <c r="G25" s="7">
        <f>G23/('1'!G41/10)</f>
        <v>-10.539259081708746</v>
      </c>
    </row>
    <row r="26" spans="1:12" x14ac:dyDescent="0.25">
      <c r="A26" s="17" t="s">
        <v>80</v>
      </c>
      <c r="B26" s="3">
        <f>'1'!B41/10</f>
        <v>1251600</v>
      </c>
      <c r="C26" s="3">
        <f>'1'!C41/10</f>
        <v>1251600</v>
      </c>
      <c r="D26" s="3">
        <f>'1'!D41/10</f>
        <v>1251600</v>
      </c>
      <c r="E26" s="3">
        <f>'1'!E41/10</f>
        <v>1251600</v>
      </c>
      <c r="F26" s="3">
        <f>'1'!F41/10</f>
        <v>1251600</v>
      </c>
      <c r="G26" s="3">
        <f>'1'!G41/10</f>
        <v>1501920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1" ySplit="5" topLeftCell="F24" activePane="bottomRight" state="frozen"/>
      <selection pane="topRight" activeCell="B1" sqref="B1"/>
      <selection pane="bottomLeft" activeCell="A4" sqref="A4"/>
      <selection pane="bottomRight" activeCell="M38" sqref="M38"/>
    </sheetView>
  </sheetViews>
  <sheetFormatPr defaultRowHeight="15" x14ac:dyDescent="0.25"/>
  <cols>
    <col min="1" max="1" width="49.42578125" bestFit="1" customWidth="1"/>
    <col min="2" max="5" width="13.42578125" bestFit="1" customWidth="1"/>
    <col min="6" max="6" width="16" bestFit="1" customWidth="1"/>
    <col min="7" max="7" width="12.5703125" bestFit="1" customWidth="1"/>
  </cols>
  <sheetData>
    <row r="1" spans="1:7" x14ac:dyDescent="0.25">
      <c r="A1" s="1" t="s">
        <v>0</v>
      </c>
      <c r="B1" t="s">
        <v>50</v>
      </c>
    </row>
    <row r="2" spans="1:7" x14ac:dyDescent="0.25">
      <c r="A2" s="1" t="s">
        <v>61</v>
      </c>
    </row>
    <row r="3" spans="1:7" x14ac:dyDescent="0.25">
      <c r="A3" s="1" t="s">
        <v>60</v>
      </c>
    </row>
    <row r="4" spans="1:7" x14ac:dyDescent="0.25">
      <c r="B4" s="13" t="s">
        <v>52</v>
      </c>
      <c r="C4" s="13" t="s">
        <v>51</v>
      </c>
      <c r="D4" s="13" t="s">
        <v>53</v>
      </c>
      <c r="E4" s="13" t="s">
        <v>52</v>
      </c>
      <c r="F4" s="13" t="s">
        <v>51</v>
      </c>
      <c r="G4" s="13" t="s">
        <v>53</v>
      </c>
    </row>
    <row r="5" spans="1:7" x14ac:dyDescent="0.25">
      <c r="B5" s="12">
        <v>43008</v>
      </c>
      <c r="C5" s="12">
        <v>43100</v>
      </c>
      <c r="D5" s="12">
        <v>43190</v>
      </c>
      <c r="E5" s="12">
        <v>43373</v>
      </c>
      <c r="F5" s="12">
        <v>43465</v>
      </c>
      <c r="G5" s="22">
        <v>43555</v>
      </c>
    </row>
    <row r="6" spans="1:7" x14ac:dyDescent="0.25">
      <c r="A6" s="15"/>
      <c r="B6" s="3"/>
      <c r="C6" s="3"/>
      <c r="D6" s="3"/>
      <c r="E6" s="3"/>
    </row>
    <row r="7" spans="1:7" x14ac:dyDescent="0.25">
      <c r="A7" s="16"/>
      <c r="B7" s="3"/>
      <c r="C7" s="3"/>
      <c r="D7" s="3"/>
      <c r="E7" s="3"/>
    </row>
    <row r="8" spans="1:7" x14ac:dyDescent="0.25">
      <c r="A8" t="s">
        <v>28</v>
      </c>
      <c r="B8" s="3">
        <v>53732006</v>
      </c>
      <c r="C8" s="3">
        <v>140421768</v>
      </c>
      <c r="D8" s="3">
        <v>179990936</v>
      </c>
      <c r="E8" s="3">
        <v>70409649</v>
      </c>
      <c r="F8" s="11">
        <v>145575893</v>
      </c>
      <c r="G8" s="11">
        <v>191361159</v>
      </c>
    </row>
    <row r="9" spans="1:7" x14ac:dyDescent="0.25">
      <c r="A9" t="s">
        <v>29</v>
      </c>
      <c r="B9" s="3">
        <v>-41054911</v>
      </c>
      <c r="C9" s="3">
        <v>-116756047</v>
      </c>
      <c r="D9" s="3">
        <v>-156749927</v>
      </c>
      <c r="E9" s="3">
        <v>-56414039</v>
      </c>
      <c r="F9" s="3">
        <v>-116701478</v>
      </c>
      <c r="G9" s="11">
        <v>-155223746</v>
      </c>
    </row>
    <row r="10" spans="1:7" x14ac:dyDescent="0.25">
      <c r="A10" s="1"/>
      <c r="B10" s="4">
        <f t="shared" ref="B10:G10" si="0">SUM(B8:B9)</f>
        <v>12677095</v>
      </c>
      <c r="C10" s="4">
        <f t="shared" si="0"/>
        <v>23665721</v>
      </c>
      <c r="D10" s="4">
        <f>SUM(D8:D9)</f>
        <v>23241009</v>
      </c>
      <c r="E10" s="4">
        <f t="shared" si="0"/>
        <v>13995610</v>
      </c>
      <c r="F10" s="4">
        <f t="shared" si="0"/>
        <v>28874415</v>
      </c>
      <c r="G10" s="4">
        <f t="shared" si="0"/>
        <v>36137413</v>
      </c>
    </row>
    <row r="11" spans="1:7" x14ac:dyDescent="0.25">
      <c r="A11" t="s">
        <v>30</v>
      </c>
      <c r="B11" s="3">
        <v>-321292</v>
      </c>
      <c r="C11" s="3"/>
      <c r="D11" s="3"/>
      <c r="E11" s="3"/>
      <c r="F11" s="3"/>
    </row>
    <row r="12" spans="1:7" x14ac:dyDescent="0.25">
      <c r="A12" t="s">
        <v>24</v>
      </c>
      <c r="B12" s="3">
        <v>-3756242</v>
      </c>
      <c r="C12" s="3">
        <v>-7666221</v>
      </c>
      <c r="D12" s="3">
        <v>-11099279</v>
      </c>
      <c r="E12" s="3">
        <v>-4091018</v>
      </c>
      <c r="F12" s="3">
        <v>-17852796</v>
      </c>
      <c r="G12" s="11">
        <v>-31874263</v>
      </c>
    </row>
    <row r="13" spans="1:7" x14ac:dyDescent="0.25">
      <c r="A13" t="s">
        <v>31</v>
      </c>
      <c r="B13" s="3"/>
      <c r="C13" s="3"/>
      <c r="D13" s="3"/>
      <c r="E13" s="3">
        <v>-411292</v>
      </c>
      <c r="F13" s="3"/>
    </row>
    <row r="14" spans="1:7" x14ac:dyDescent="0.25">
      <c r="A14" s="1"/>
      <c r="B14" s="4">
        <f t="shared" ref="B14:G14" si="1">SUM(B10:B13)</f>
        <v>8599561</v>
      </c>
      <c r="C14" s="4">
        <f t="shared" si="1"/>
        <v>15999500</v>
      </c>
      <c r="D14" s="4">
        <f>SUM(D10:D13)</f>
        <v>12141730</v>
      </c>
      <c r="E14" s="4">
        <f t="shared" si="1"/>
        <v>9493300</v>
      </c>
      <c r="F14" s="4">
        <f t="shared" si="1"/>
        <v>11021619</v>
      </c>
      <c r="G14" s="4">
        <f t="shared" si="1"/>
        <v>4263150</v>
      </c>
    </row>
    <row r="15" spans="1:7" x14ac:dyDescent="0.25">
      <c r="B15" s="3"/>
      <c r="C15" s="3"/>
      <c r="D15" s="3"/>
      <c r="E15" s="3"/>
    </row>
    <row r="16" spans="1:7" x14ac:dyDescent="0.25">
      <c r="A16" s="15" t="s">
        <v>62</v>
      </c>
      <c r="B16" s="3"/>
      <c r="C16" s="3"/>
      <c r="D16" s="3"/>
      <c r="E16" s="3"/>
    </row>
    <row r="17" spans="1:7" x14ac:dyDescent="0.25">
      <c r="A17" t="s">
        <v>32</v>
      </c>
      <c r="B17" s="3">
        <v>-1543913</v>
      </c>
      <c r="C17" s="3">
        <v>-2589333</v>
      </c>
      <c r="D17" s="3">
        <v>-2968433</v>
      </c>
      <c r="E17" s="3">
        <v>-342620</v>
      </c>
      <c r="F17" s="3">
        <v>-1073717</v>
      </c>
      <c r="G17" s="11">
        <v>-11146259</v>
      </c>
    </row>
    <row r="18" spans="1:7" x14ac:dyDescent="0.25">
      <c r="A18" t="s">
        <v>33</v>
      </c>
      <c r="B18" s="3"/>
      <c r="C18" s="3"/>
      <c r="D18" s="3"/>
      <c r="E18" s="3"/>
    </row>
    <row r="19" spans="1:7" x14ac:dyDescent="0.25">
      <c r="A19" s="1"/>
      <c r="B19" s="4">
        <f t="shared" ref="B19:G19" si="2">SUM(B17:B18)</f>
        <v>-1543913</v>
      </c>
      <c r="C19" s="4">
        <f t="shared" si="2"/>
        <v>-2589333</v>
      </c>
      <c r="D19" s="4">
        <f>SUM(D17:D18)</f>
        <v>-2968433</v>
      </c>
      <c r="E19" s="4">
        <f t="shared" si="2"/>
        <v>-342620</v>
      </c>
      <c r="F19" s="4">
        <f t="shared" si="2"/>
        <v>-1073717</v>
      </c>
      <c r="G19" s="4">
        <f t="shared" si="2"/>
        <v>-11146259</v>
      </c>
    </row>
    <row r="20" spans="1:7" x14ac:dyDescent="0.25">
      <c r="B20" s="3"/>
      <c r="C20" s="3"/>
      <c r="D20" s="3"/>
      <c r="E20" s="3"/>
    </row>
    <row r="21" spans="1:7" x14ac:dyDescent="0.25">
      <c r="A21" s="15" t="s">
        <v>63</v>
      </c>
      <c r="B21" s="3"/>
      <c r="C21" s="3"/>
      <c r="D21" s="3"/>
      <c r="E21" s="3"/>
    </row>
    <row r="22" spans="1:7" x14ac:dyDescent="0.25">
      <c r="A22" t="s">
        <v>34</v>
      </c>
      <c r="B22" s="3"/>
      <c r="C22" s="3"/>
      <c r="D22" s="3"/>
      <c r="E22" s="3"/>
      <c r="F22" s="3"/>
    </row>
    <row r="23" spans="1:7" x14ac:dyDescent="0.25">
      <c r="A23" t="s">
        <v>35</v>
      </c>
      <c r="B23" s="3"/>
      <c r="C23" s="3"/>
      <c r="D23" s="3"/>
      <c r="E23" s="3"/>
      <c r="F23" s="3"/>
    </row>
    <row r="24" spans="1:7" x14ac:dyDescent="0.25">
      <c r="A24" t="s">
        <v>54</v>
      </c>
      <c r="B24" s="3">
        <v>-4451824</v>
      </c>
      <c r="C24" s="3">
        <v>-4494836</v>
      </c>
      <c r="D24" s="3">
        <v>-6063321</v>
      </c>
      <c r="E24" s="3">
        <v>-1628429</v>
      </c>
      <c r="F24" s="3">
        <v>-730787</v>
      </c>
      <c r="G24" s="11">
        <v>8827929</v>
      </c>
    </row>
    <row r="25" spans="1:7" x14ac:dyDescent="0.25">
      <c r="A25" t="s">
        <v>36</v>
      </c>
      <c r="B25" s="3"/>
      <c r="C25" s="3"/>
      <c r="D25" s="3"/>
      <c r="E25" s="3"/>
      <c r="F25" s="3"/>
    </row>
    <row r="26" spans="1:7" x14ac:dyDescent="0.25">
      <c r="A26" t="s">
        <v>37</v>
      </c>
      <c r="B26" s="3">
        <v>-648810</v>
      </c>
      <c r="C26" s="3">
        <v>-1347849</v>
      </c>
      <c r="D26" s="3">
        <v>-997921</v>
      </c>
      <c r="E26" s="3">
        <v>-24703</v>
      </c>
      <c r="F26" s="3">
        <v>-24703</v>
      </c>
      <c r="G26" s="11">
        <v>-24703</v>
      </c>
    </row>
    <row r="27" spans="1:7" x14ac:dyDescent="0.25">
      <c r="A27" s="1"/>
      <c r="B27" s="4">
        <f>SUM(B22:B26)</f>
        <v>-5100634</v>
      </c>
      <c r="C27" s="4">
        <f t="shared" ref="C27:G27" si="3">SUM(C22:C26)</f>
        <v>-5842685</v>
      </c>
      <c r="D27" s="4">
        <f>SUM(D22:D26)</f>
        <v>-7061242</v>
      </c>
      <c r="E27" s="4">
        <f t="shared" si="3"/>
        <v>-1653132</v>
      </c>
      <c r="F27" s="4">
        <f t="shared" si="3"/>
        <v>-755490</v>
      </c>
      <c r="G27" s="4">
        <f t="shared" si="3"/>
        <v>8803226</v>
      </c>
    </row>
    <row r="28" spans="1:7" x14ac:dyDescent="0.25">
      <c r="A28" s="1" t="s">
        <v>64</v>
      </c>
      <c r="B28" s="4">
        <f t="shared" ref="B28:G28" si="4">B14+B19+B27</f>
        <v>1955014</v>
      </c>
      <c r="C28" s="4">
        <f t="shared" si="4"/>
        <v>7567482</v>
      </c>
      <c r="D28" s="4">
        <f t="shared" ref="D28" si="5">D14+D19+D27</f>
        <v>2112055</v>
      </c>
      <c r="E28" s="4">
        <f t="shared" si="4"/>
        <v>7497548</v>
      </c>
      <c r="F28" s="4">
        <f t="shared" si="4"/>
        <v>9192412</v>
      </c>
      <c r="G28" s="4">
        <f t="shared" si="4"/>
        <v>1920117</v>
      </c>
    </row>
    <row r="29" spans="1:7" x14ac:dyDescent="0.25">
      <c r="A29" s="17" t="s">
        <v>65</v>
      </c>
      <c r="B29" s="3">
        <v>1955014</v>
      </c>
      <c r="C29" s="3">
        <v>9892938</v>
      </c>
      <c r="D29" s="3">
        <v>9892938</v>
      </c>
      <c r="E29" s="3">
        <v>9013931</v>
      </c>
      <c r="F29" s="3">
        <v>9013931</v>
      </c>
      <c r="G29" s="11">
        <v>9013931</v>
      </c>
    </row>
    <row r="30" spans="1:7" x14ac:dyDescent="0.25">
      <c r="A30" s="15" t="s">
        <v>66</v>
      </c>
      <c r="B30" s="4">
        <f>SUM(B28:B29)</f>
        <v>3910028</v>
      </c>
      <c r="C30" s="3">
        <f t="shared" ref="C30:G30" si="6">SUM(C28:C29)</f>
        <v>17460420</v>
      </c>
      <c r="D30" s="4">
        <f>SUM(D28:D29)</f>
        <v>12004993</v>
      </c>
      <c r="E30" s="4">
        <f t="shared" si="6"/>
        <v>16511479</v>
      </c>
      <c r="F30" s="4">
        <f t="shared" si="6"/>
        <v>18206343</v>
      </c>
      <c r="G30" s="4">
        <f t="shared" si="6"/>
        <v>10934048</v>
      </c>
    </row>
    <row r="31" spans="1:7" x14ac:dyDescent="0.25">
      <c r="A31" s="18"/>
      <c r="B31" s="3"/>
      <c r="C31" s="3"/>
      <c r="D31" s="3"/>
      <c r="E31" s="3"/>
    </row>
    <row r="32" spans="1:7" x14ac:dyDescent="0.25">
      <c r="A32" s="15" t="s">
        <v>67</v>
      </c>
      <c r="B32" s="7">
        <f>B14/('1'!B41/10)</f>
        <v>6.8708541067433684</v>
      </c>
      <c r="C32" s="7">
        <f>C14/('1'!C41/10)</f>
        <v>12.783237456056249</v>
      </c>
      <c r="D32" s="7">
        <f>D14/('1'!D41/10)</f>
        <v>9.7009667625439437</v>
      </c>
      <c r="E32" s="7">
        <f>E14/('1'!E41/10)</f>
        <v>7.5849312879514219</v>
      </c>
      <c r="F32" s="7">
        <f>F14/('1'!F41/10)</f>
        <v>8.8060234899328851</v>
      </c>
      <c r="G32" s="7">
        <f>G14/('1'!G41/10)</f>
        <v>2.8384667625439439</v>
      </c>
    </row>
    <row r="33" spans="1:7" x14ac:dyDescent="0.25">
      <c r="A33" s="15" t="s">
        <v>68</v>
      </c>
      <c r="B33" s="3">
        <f>'1'!B41/10</f>
        <v>1251600</v>
      </c>
      <c r="C33" s="3">
        <f>'1'!C41/10</f>
        <v>1251600</v>
      </c>
      <c r="D33" s="3">
        <f>'1'!D41/10</f>
        <v>1251600</v>
      </c>
      <c r="E33" s="3">
        <f>'1'!E41/10</f>
        <v>1251600</v>
      </c>
      <c r="F33" s="3">
        <f>'1'!F41/10</f>
        <v>1251600</v>
      </c>
      <c r="G33" s="3">
        <f>'1'!G41/10</f>
        <v>1501920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13.140625" customWidth="1"/>
    <col min="3" max="3" width="14.28515625" customWidth="1"/>
    <col min="4" max="4" width="11.42578125" customWidth="1"/>
    <col min="5" max="6" width="12.5703125" customWidth="1"/>
  </cols>
  <sheetData>
    <row r="1" spans="1:6" x14ac:dyDescent="0.25">
      <c r="A1" s="1" t="s">
        <v>0</v>
      </c>
    </row>
    <row r="2" spans="1:6" x14ac:dyDescent="0.25">
      <c r="A2" s="1" t="s">
        <v>44</v>
      </c>
    </row>
    <row r="3" spans="1:6" x14ac:dyDescent="0.25">
      <c r="A3" s="1" t="s">
        <v>60</v>
      </c>
    </row>
    <row r="4" spans="1:6" x14ac:dyDescent="0.25">
      <c r="B4" s="13" t="s">
        <v>52</v>
      </c>
      <c r="C4" s="13" t="s">
        <v>51</v>
      </c>
      <c r="D4" s="13" t="s">
        <v>53</v>
      </c>
      <c r="E4" s="13" t="s">
        <v>52</v>
      </c>
      <c r="F4" s="13" t="s">
        <v>51</v>
      </c>
    </row>
    <row r="5" spans="1:6" x14ac:dyDescent="0.25">
      <c r="B5" s="12">
        <v>43008</v>
      </c>
      <c r="C5" s="12">
        <v>43100</v>
      </c>
      <c r="D5" s="12">
        <v>43190</v>
      </c>
      <c r="E5" s="12">
        <v>43373</v>
      </c>
      <c r="F5" s="12">
        <v>43465</v>
      </c>
    </row>
    <row r="6" spans="1:6" x14ac:dyDescent="0.25">
      <c r="A6" s="5" t="s">
        <v>57</v>
      </c>
      <c r="B6" s="9">
        <f>'2'!B23/'1'!B18</f>
        <v>-1.9366697663218519E-3</v>
      </c>
      <c r="C6" s="9">
        <f>'2'!C23/'1'!C18</f>
        <v>1.1314742132972172E-5</v>
      </c>
      <c r="D6" s="9">
        <f>'2'!D23/'1'!D18</f>
        <v>-3.4825059515576524E-3</v>
      </c>
      <c r="E6" s="9">
        <f>'2'!E23/'1'!E18</f>
        <v>6.3080934817111528E-4</v>
      </c>
      <c r="F6" s="9">
        <f>'2'!F23/'1'!F18</f>
        <v>-2.1922707160250709E-3</v>
      </c>
    </row>
    <row r="7" spans="1:6" x14ac:dyDescent="0.25">
      <c r="A7" s="5" t="s">
        <v>58</v>
      </c>
      <c r="B7" s="9">
        <f>'2'!B23/'1'!B40</f>
        <v>-4.4813552472659024E-3</v>
      </c>
      <c r="C7" s="9">
        <f>'2'!C23/'1'!C40</f>
        <v>2.6103973552464211E-5</v>
      </c>
      <c r="D7" s="9">
        <f>'2'!D23/'1'!D40</f>
        <v>-8.0796115730739897E-3</v>
      </c>
      <c r="E7" s="9">
        <f>'2'!E23/'1'!E40</f>
        <v>1.4479497981451457E-3</v>
      </c>
      <c r="F7" s="9">
        <f>'2'!F23/'1'!F40</f>
        <v>-5.0652154099933818E-3</v>
      </c>
    </row>
    <row r="8" spans="1:6" x14ac:dyDescent="0.25">
      <c r="A8" s="5" t="s">
        <v>45</v>
      </c>
      <c r="B8" s="10">
        <f>'1'!B24/'1'!B40</f>
        <v>2.860088932696371E-2</v>
      </c>
      <c r="C8" s="10">
        <f>'1'!C24/'1'!C40</f>
        <v>2.8526717585536408E-2</v>
      </c>
      <c r="D8" s="10">
        <f>'1'!D24/'1'!D40</f>
        <v>3.1611259488105954E-2</v>
      </c>
      <c r="E8" s="10">
        <f>'1'!E24/'1'!E40</f>
        <v>3.2096800147404528E-2</v>
      </c>
      <c r="F8" s="10">
        <f>'1'!F24/'1'!F40</f>
        <v>3.623575235784611E-2</v>
      </c>
    </row>
    <row r="9" spans="1:6" x14ac:dyDescent="0.25">
      <c r="A9" s="5" t="s">
        <v>46</v>
      </c>
      <c r="B9" s="10">
        <f>'1'!B10/'1'!B29</f>
        <v>0.93121119402098596</v>
      </c>
      <c r="C9" s="10">
        <f>'1'!C10/'1'!C29</f>
        <v>0.93609327742735371</v>
      </c>
      <c r="D9" s="10">
        <f>'1'!D10/'1'!D29</f>
        <v>0.93297550406765806</v>
      </c>
      <c r="E9" s="10">
        <f>'1'!E10/'1'!E29</f>
        <v>0.9469837003388506</v>
      </c>
      <c r="F9" s="10">
        <f>'1'!F10/'1'!F29</f>
        <v>0.94507977035526092</v>
      </c>
    </row>
    <row r="10" spans="1:6" x14ac:dyDescent="0.25">
      <c r="A10" s="5" t="s">
        <v>47</v>
      </c>
      <c r="B10" s="9">
        <f>'2'!B23/'2'!B6</f>
        <v>-0.17524392936201866</v>
      </c>
      <c r="C10" s="9">
        <f>'2'!C23/'2'!C6</f>
        <v>4.2912857085186884E-4</v>
      </c>
      <c r="D10" s="9">
        <f>'2'!D23/'2'!D6</f>
        <v>-0.11189299633343211</v>
      </c>
      <c r="E10" s="9">
        <f>'2'!E23/'2'!E6</f>
        <v>3.8993909773586521E-2</v>
      </c>
      <c r="F10" s="9">
        <f>'2'!F23/'2'!F6</f>
        <v>-7.98241587452031E-2</v>
      </c>
    </row>
    <row r="11" spans="1:6" x14ac:dyDescent="0.25">
      <c r="A11" t="s">
        <v>48</v>
      </c>
      <c r="B11" s="9">
        <f>'2'!B12/'2'!B6</f>
        <v>-9.453581920049961E-2</v>
      </c>
      <c r="C11" s="9">
        <f>'2'!C12/'2'!C6</f>
        <v>6.4410895018068334E-2</v>
      </c>
      <c r="D11" s="9">
        <f>'2'!D12/'2'!D6</f>
        <v>-2.3598696198521844E-2</v>
      </c>
      <c r="E11" s="9">
        <f>'2'!E12/'2'!E6</f>
        <v>0.10687488587853779</v>
      </c>
      <c r="F11" s="9">
        <f>'2'!F12/'2'!F6</f>
        <v>6.4595217984038472E-2</v>
      </c>
    </row>
    <row r="12" spans="1:6" x14ac:dyDescent="0.25">
      <c r="A12" s="5" t="s">
        <v>59</v>
      </c>
      <c r="B12" s="9">
        <f>'2'!B23/('1'!B40+'1'!B24)</f>
        <v>-4.3567483693292856E-3</v>
      </c>
      <c r="C12" s="9">
        <f>'2'!C23/('1'!C40+'1'!C24)</f>
        <v>2.5379966418123992E-5</v>
      </c>
      <c r="D12" s="9">
        <f>'2'!D23/('1'!D40+'1'!D24)</f>
        <v>-7.8320312024154921E-3</v>
      </c>
      <c r="E12" s="9">
        <f>'2'!E23/('1'!E40+'1'!E24)</f>
        <v>1.4029205380138266E-3</v>
      </c>
      <c r="F12" s="9">
        <f>'2'!F23/('1'!F40+'1'!F24)</f>
        <v>-4.8880917286129276E-3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2018-04-02T08:36:31Z</dcterms:created>
  <dcterms:modified xsi:type="dcterms:W3CDTF">2020-04-12T10:53:34Z</dcterms:modified>
</cp:coreProperties>
</file>