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240" yWindow="30" windowWidth="2011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H40" i="3" l="1"/>
  <c r="H38" i="3"/>
  <c r="H37" i="3"/>
  <c r="H27" i="3"/>
  <c r="H18" i="3"/>
  <c r="H39" i="1"/>
  <c r="I39" i="1"/>
  <c r="H10" i="1"/>
  <c r="F33" i="3"/>
  <c r="G33" i="3"/>
  <c r="H33" i="3"/>
  <c r="G42" i="3"/>
  <c r="H42" i="3"/>
  <c r="H41" i="3"/>
  <c r="G37" i="3"/>
  <c r="G26" i="3"/>
  <c r="G27" i="3" s="1"/>
  <c r="H26" i="3"/>
  <c r="G18" i="3"/>
  <c r="G41" i="2"/>
  <c r="H41" i="2"/>
  <c r="G36" i="2"/>
  <c r="F38" i="2"/>
  <c r="G44" i="2"/>
  <c r="H44" i="2"/>
  <c r="H36" i="2"/>
  <c r="G27" i="2"/>
  <c r="H27" i="2"/>
  <c r="G14" i="2"/>
  <c r="H14" i="2"/>
  <c r="H15" i="2" s="1"/>
  <c r="G7" i="2"/>
  <c r="H7" i="2"/>
  <c r="G44" i="1"/>
  <c r="G43" i="1" s="1"/>
  <c r="H44" i="1"/>
  <c r="H43" i="1" s="1"/>
  <c r="G39" i="1"/>
  <c r="G33" i="1"/>
  <c r="G41" i="1" s="1"/>
  <c r="G31" i="1"/>
  <c r="H31" i="1"/>
  <c r="H33" i="1" s="1"/>
  <c r="H41" i="1" s="1"/>
  <c r="G24" i="1"/>
  <c r="G19" i="1"/>
  <c r="H19" i="1"/>
  <c r="G14" i="1"/>
  <c r="H14" i="1"/>
  <c r="G10" i="1"/>
  <c r="H29" i="2" l="1"/>
  <c r="H38" i="2" s="1"/>
  <c r="H42" i="2" s="1"/>
  <c r="H43" i="2" s="1"/>
  <c r="H24" i="1"/>
  <c r="G41" i="3"/>
  <c r="G38" i="3"/>
  <c r="G40" i="3" s="1"/>
  <c r="G15" i="2"/>
  <c r="G29" i="2" s="1"/>
  <c r="C44" i="1"/>
  <c r="D44" i="1"/>
  <c r="E44" i="1"/>
  <c r="F44" i="1"/>
  <c r="B44" i="1"/>
  <c r="C44" i="2"/>
  <c r="D44" i="2"/>
  <c r="E44" i="2"/>
  <c r="F44" i="2"/>
  <c r="B44" i="2"/>
  <c r="C42" i="3"/>
  <c r="D42" i="3"/>
  <c r="E42" i="3"/>
  <c r="F42" i="3"/>
  <c r="B42" i="3"/>
  <c r="G38" i="2" l="1"/>
  <c r="G42" i="2" s="1"/>
  <c r="G43" i="2" s="1"/>
  <c r="D37" i="3"/>
  <c r="F18" i="3"/>
  <c r="F26" i="3"/>
  <c r="B7" i="2"/>
  <c r="C41" i="2"/>
  <c r="D41" i="2"/>
  <c r="E41" i="2"/>
  <c r="F41" i="2"/>
  <c r="F7" i="2"/>
  <c r="B36" i="2"/>
  <c r="B27" i="2"/>
  <c r="B10" i="1"/>
  <c r="B19" i="1"/>
  <c r="C19" i="1"/>
  <c r="D19" i="1"/>
  <c r="E19" i="1"/>
  <c r="F19" i="1"/>
  <c r="F27" i="3" l="1"/>
  <c r="C7" i="2" l="1"/>
  <c r="C6" i="4" s="1"/>
  <c r="D7" i="2"/>
  <c r="D6" i="4" s="1"/>
  <c r="E7" i="2"/>
  <c r="E6" i="4" s="1"/>
  <c r="B33" i="3"/>
  <c r="C33" i="3"/>
  <c r="D33" i="3"/>
  <c r="E33" i="3"/>
  <c r="B31" i="1"/>
  <c r="F36" i="2"/>
  <c r="F27" i="2"/>
  <c r="F14" i="2"/>
  <c r="F39" i="1"/>
  <c r="F43" i="1" s="1"/>
  <c r="F31" i="1"/>
  <c r="F33" i="1" s="1"/>
  <c r="F14" i="1"/>
  <c r="F10" i="1"/>
  <c r="F24" i="1" s="1"/>
  <c r="F37" i="3"/>
  <c r="E37" i="3"/>
  <c r="C37" i="3"/>
  <c r="B37" i="3"/>
  <c r="E26" i="3"/>
  <c r="D26" i="3"/>
  <c r="C26" i="3"/>
  <c r="B26" i="3"/>
  <c r="E18" i="3"/>
  <c r="E27" i="3" s="1"/>
  <c r="D18" i="3"/>
  <c r="C18" i="3"/>
  <c r="B18" i="3"/>
  <c r="E36" i="2"/>
  <c r="D36" i="2"/>
  <c r="C36" i="2"/>
  <c r="E27" i="2"/>
  <c r="D27" i="2"/>
  <c r="C27" i="2"/>
  <c r="E14" i="2"/>
  <c r="D14" i="2"/>
  <c r="C14" i="2"/>
  <c r="B14" i="2"/>
  <c r="D27" i="3" l="1"/>
  <c r="F6" i="4"/>
  <c r="F15" i="2"/>
  <c r="F29" i="2" s="1"/>
  <c r="D38" i="3"/>
  <c r="D40" i="3" s="1"/>
  <c r="B6" i="4"/>
  <c r="B15" i="2"/>
  <c r="B29" i="2" s="1"/>
  <c r="D15" i="2"/>
  <c r="D29" i="2" s="1"/>
  <c r="D38" i="2" s="1"/>
  <c r="D42" i="2" s="1"/>
  <c r="E15" i="2"/>
  <c r="E29" i="2" s="1"/>
  <c r="E38" i="2" s="1"/>
  <c r="E42" i="2" s="1"/>
  <c r="F41" i="1"/>
  <c r="C27" i="3"/>
  <c r="C15" i="2"/>
  <c r="C29" i="2" s="1"/>
  <c r="B27" i="3"/>
  <c r="B39" i="1"/>
  <c r="B43" i="1" s="1"/>
  <c r="C39" i="1"/>
  <c r="C43" i="1" s="1"/>
  <c r="D39" i="1"/>
  <c r="B33" i="1"/>
  <c r="C31" i="1"/>
  <c r="C33" i="1" s="1"/>
  <c r="D31" i="1"/>
  <c r="D33" i="1" s="1"/>
  <c r="C10" i="1"/>
  <c r="B14" i="1"/>
  <c r="C14" i="1"/>
  <c r="D14" i="1"/>
  <c r="D10" i="1"/>
  <c r="D24" i="1" s="1"/>
  <c r="E39" i="1"/>
  <c r="E43" i="1" s="1"/>
  <c r="E31" i="1"/>
  <c r="E33" i="1" s="1"/>
  <c r="E41" i="1" s="1"/>
  <c r="E14" i="1"/>
  <c r="E10" i="1"/>
  <c r="D41" i="1" l="1"/>
  <c r="D43" i="1"/>
  <c r="D41" i="3"/>
  <c r="C41" i="1"/>
  <c r="E38" i="3"/>
  <c r="E40" i="3" s="1"/>
  <c r="E41" i="3"/>
  <c r="C38" i="3"/>
  <c r="C40" i="3" s="1"/>
  <c r="C41" i="3"/>
  <c r="F38" i="3"/>
  <c r="F40" i="3" s="1"/>
  <c r="F41" i="3"/>
  <c r="B38" i="3"/>
  <c r="B40" i="3" s="1"/>
  <c r="B41" i="3"/>
  <c r="D7" i="4"/>
  <c r="E7" i="4"/>
  <c r="E10" i="4"/>
  <c r="B38" i="2"/>
  <c r="B42" i="2" s="1"/>
  <c r="B7" i="4"/>
  <c r="F7" i="4"/>
  <c r="D43" i="2"/>
  <c r="D8" i="4"/>
  <c r="C38" i="2"/>
  <c r="C7" i="4"/>
  <c r="D10" i="4"/>
  <c r="E43" i="2"/>
  <c r="E8" i="4"/>
  <c r="E24" i="1"/>
  <c r="E9" i="4" s="1"/>
  <c r="B41" i="1"/>
  <c r="B24" i="1"/>
  <c r="C24" i="1"/>
  <c r="D9" i="4"/>
  <c r="C42" i="2" l="1"/>
  <c r="C10" i="4" s="1"/>
  <c r="F42" i="2"/>
  <c r="F43" i="2" s="1"/>
  <c r="B43" i="2"/>
  <c r="B8" i="4"/>
  <c r="B9" i="4"/>
  <c r="B10" i="4"/>
  <c r="C8" i="4" l="1"/>
  <c r="C43" i="2"/>
  <c r="C9" i="4"/>
  <c r="F10" i="4"/>
  <c r="F8" i="4"/>
  <c r="F9" i="4"/>
</calcChain>
</file>

<file path=xl/sharedStrings.xml><?xml version="1.0" encoding="utf-8"?>
<sst xmlns="http://schemas.openxmlformats.org/spreadsheetml/2006/main" count="140" uniqueCount="113">
  <si>
    <t>Cash</t>
  </si>
  <si>
    <t>Cash in hand</t>
  </si>
  <si>
    <t>Bal. with Bnagladesh  bank &amp; its agent</t>
  </si>
  <si>
    <t>Inside Bangladesh</t>
  </si>
  <si>
    <t>Outside Bangladesh</t>
  </si>
  <si>
    <t>Government</t>
  </si>
  <si>
    <t>Ohters</t>
  </si>
  <si>
    <t>Term Deposits</t>
  </si>
  <si>
    <t>Other deposits</t>
  </si>
  <si>
    <t>Paid up capital</t>
  </si>
  <si>
    <t>General reserve</t>
  </si>
  <si>
    <t>Reatained earning</t>
  </si>
  <si>
    <t xml:space="preserve">Less: Interst on deposits &amp; borowing </t>
  </si>
  <si>
    <t>Incoem from investment</t>
  </si>
  <si>
    <t>Commission, exchange  &amp; brokerage</t>
  </si>
  <si>
    <t>Other operaitng income</t>
  </si>
  <si>
    <t>Slaries  &amp; allowances</t>
  </si>
  <si>
    <t>Rent ,taxes, insurance ,electricity etc</t>
  </si>
  <si>
    <t>Legal employees</t>
  </si>
  <si>
    <t>Postage ,stamps, telecommunication etc</t>
  </si>
  <si>
    <t>Stationery ,prontings, advertisements etc</t>
  </si>
  <si>
    <t>Mnaging directors salary  &amp; benefits</t>
  </si>
  <si>
    <t xml:space="preserve">Directors fees &amp; employees </t>
  </si>
  <si>
    <t xml:space="preserve">Auditors fees </t>
  </si>
  <si>
    <t>Depreciation &amp; repair of companys assests</t>
  </si>
  <si>
    <t>Other expenses</t>
  </si>
  <si>
    <t>Specific provision</t>
  </si>
  <si>
    <t>General Provision</t>
  </si>
  <si>
    <t>Provsions for diminution in value of investmnets</t>
  </si>
  <si>
    <t>Other provisons</t>
  </si>
  <si>
    <t>Curretn tax</t>
  </si>
  <si>
    <t>Defferd tax</t>
  </si>
  <si>
    <t>Interst received</t>
  </si>
  <si>
    <t>Interst paid</t>
  </si>
  <si>
    <t>Dividend &amp; Capital gain received</t>
  </si>
  <si>
    <t>Fees &amp; commission received</t>
  </si>
  <si>
    <t>Recoveries of loans previously writen off</t>
  </si>
  <si>
    <t xml:space="preserve">Cash payments to employees </t>
  </si>
  <si>
    <t>Cash payments to supplies</t>
  </si>
  <si>
    <t>Income tax piad</t>
  </si>
  <si>
    <t>Received from other operaitng acitivities</t>
  </si>
  <si>
    <t>Payments for other operaitng activiites</t>
  </si>
  <si>
    <t>Purchase /sale of trading securiites</t>
  </si>
  <si>
    <t>Loans &amp; lesases finnace to customers</t>
  </si>
  <si>
    <t xml:space="preserve">Other assets </t>
  </si>
  <si>
    <t xml:space="preserve">Deposits from Banks &amp; individuals </t>
  </si>
  <si>
    <t>Other liabiliites</t>
  </si>
  <si>
    <t>Sub total</t>
  </si>
  <si>
    <t>Purcahse/sale of property, plant &amp; equipment</t>
  </si>
  <si>
    <t>Dividend</t>
  </si>
  <si>
    <t>Increase/Decrease of borrowings</t>
  </si>
  <si>
    <t>Other Liabilities</t>
  </si>
  <si>
    <t>Interst income</t>
  </si>
  <si>
    <t>Statutory reserve</t>
  </si>
  <si>
    <t>provison for investment in securities</t>
  </si>
  <si>
    <t>Sales proceeds of property , plant &amp; Equipment</t>
  </si>
  <si>
    <t>Placement  of fund</t>
  </si>
  <si>
    <t>Purchase /sale of non trading securities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</si>
  <si>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</si>
  <si>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</si>
  <si>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</si>
  <si>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</si>
  <si>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</si>
  <si>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</si>
  <si>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</si>
  <si>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MIDAS Financing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</si>
  <si>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</si>
  <si>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</si>
  <si>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</si>
  <si>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</si>
  <si>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</si>
  <si>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</si>
  <si>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</si>
  <si>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</si>
  <si>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</si>
  <si>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</si>
  <si>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</si>
  <si>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</si>
  <si>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</si>
  <si>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</si>
  <si>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</si>
  <si>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</si>
  <si>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</si>
  <si>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</si>
  <si>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</si>
  <si>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</si>
  <si>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</si>
  <si>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</si>
  <si>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</si>
  <si>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</si>
  <si>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</si>
  <si>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Property and Assets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</si>
  <si>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</si>
  <si>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</si>
  <si>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</si>
  <si>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</si>
  <si>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</si>
  <si>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</si>
  <si>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</si>
  <si>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</si>
  <si>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</si>
  <si>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</si>
  <si>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</si>
  <si>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Shareholders’ Equity</t>
  </si>
  <si>
    <t>Non-controlling interest</t>
  </si>
  <si>
    <t>Net assets value per share</t>
  </si>
  <si>
    <t>Shares to calculate NAVPS</t>
  </si>
  <si>
    <t>As at Quarter end</t>
  </si>
  <si>
    <t>Quarter 4</t>
  </si>
  <si>
    <t>Quarter 5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</si>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</sst>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wrapText="1"/>
    </xf>
    <xf numFmtId="0" fontId="2" fillId="2" borderId="0" xfId="0" applyFont="1" applyFill="1"/>
    <xf numFmtId="164" fontId="0" fillId="2" borderId="0" xfId="1" applyNumberFormat="1" applyFont="1" applyFill="1"/>
    <xf numFmtId="0" fontId="0" fillId="0" borderId="0" xfId="0" applyFill="1"/>
    <xf numFmtId="10" fontId="0" fillId="0" borderId="0" xfId="2" applyNumberFormat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1" fillId="0" borderId="0" xfId="1" applyNumberFormat="1" applyFont="1"/>
    <xf numFmtId="3" fontId="0" fillId="0" borderId="0" xfId="0" applyNumberFormat="1"/>
    <xf numFmtId="0" fontId="2" fillId="0" borderId="1" xfId="0" applyFont="1" applyBorder="1"/>
    <xf numFmtId="0" fontId="4" fillId="0" borderId="0" xfId="0" applyFont="1" applyBorder="1"/>
    <xf numFmtId="0" fontId="4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/>
    <xf numFmtId="43" fontId="0" fillId="0" borderId="0" xfId="1" applyNumberFormat="1" applyFont="1"/>
    <xf numFmtId="0" fontId="5" fillId="0" borderId="0" xfId="0" applyFont="1"/>
    <xf numFmtId="15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/>
    <xf numFmtId="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pane xSplit="1" ySplit="5" topLeftCell="G36" activePane="bottomRight" state="frozen"/>
      <selection pane="topRight" activeCell="B1" sqref="B1"/>
      <selection pane="bottomLeft" activeCell="A5" sqref="A5"/>
      <selection pane="bottomRight" activeCell="H41" sqref="H41"/>
    </sheetView>
  </sheetViews>
  <sheetFormatPr defaultRowHeight="15" x14ac:dyDescent="0.25"/>
  <cols>
    <col min="1" max="1" width="44.85546875" customWidth="1"/>
    <col min="2" max="6" width="15.28515625" bestFit="1" customWidth="1"/>
    <col min="7" max="7" width="15.85546875" customWidth="1"/>
    <col min="8" max="8" width="15.28515625" bestFit="1" customWidth="1"/>
  </cols>
  <sheetData>
    <row r="1" spans="1:8" x14ac:dyDescent="0.25">
      <c r="A1" s="1" t="s">
        <v>65</v>
      </c>
    </row>
    <row r="2" spans="1:8" x14ac:dyDescent="0.25">
      <c r="A2" s="1" t="s">
        <v>110</v>
      </c>
    </row>
    <row r="3" spans="1:8" x14ac:dyDescent="0.25">
      <c r="A3" t="s">
        <v>107</v>
      </c>
    </row>
    <row r="4" spans="1:8" ht="18.75" x14ac:dyDescent="0.3">
      <c r="A4" s="23"/>
      <c r="B4" s="25" t="s">
        <v>63</v>
      </c>
      <c r="C4" s="25" t="s">
        <v>62</v>
      </c>
      <c r="D4" s="25" t="s">
        <v>64</v>
      </c>
      <c r="E4" s="25" t="s">
        <v>63</v>
      </c>
      <c r="F4" s="25" t="s">
        <v>62</v>
      </c>
      <c r="G4" s="25" t="s">
        <v>64</v>
      </c>
      <c r="H4" s="25" t="s">
        <v>63</v>
      </c>
    </row>
    <row r="5" spans="1:8" ht="15.75" x14ac:dyDescent="0.25">
      <c r="B5" s="24">
        <v>42916</v>
      </c>
      <c r="C5" s="24">
        <v>43008</v>
      </c>
      <c r="D5" s="24">
        <v>43190</v>
      </c>
      <c r="E5" s="24">
        <v>43281</v>
      </c>
      <c r="F5" s="24">
        <v>43373</v>
      </c>
      <c r="G5" s="26">
        <v>43555</v>
      </c>
      <c r="H5" s="26">
        <v>43646</v>
      </c>
    </row>
    <row r="6" spans="1:8" x14ac:dyDescent="0.25">
      <c r="A6" s="20" t="s">
        <v>91</v>
      </c>
      <c r="B6" s="3"/>
      <c r="C6" s="3"/>
      <c r="D6" s="3"/>
      <c r="E6" s="3"/>
      <c r="F6" s="3"/>
      <c r="G6" s="3"/>
    </row>
    <row r="7" spans="1:8" x14ac:dyDescent="0.25">
      <c r="A7" s="17" t="s">
        <v>0</v>
      </c>
      <c r="B7" s="3"/>
      <c r="C7" s="3"/>
      <c r="D7" s="3"/>
      <c r="E7" s="3"/>
      <c r="F7" s="3"/>
      <c r="G7" s="3"/>
    </row>
    <row r="8" spans="1:8" x14ac:dyDescent="0.25">
      <c r="A8" t="s">
        <v>1</v>
      </c>
      <c r="B8" s="3">
        <v>12733435</v>
      </c>
      <c r="C8" s="3">
        <v>9461591</v>
      </c>
      <c r="D8" s="3">
        <v>10129312</v>
      </c>
      <c r="E8" s="3">
        <v>14791450</v>
      </c>
      <c r="F8" s="3">
        <v>11714722</v>
      </c>
      <c r="G8" s="3">
        <v>8586840</v>
      </c>
      <c r="H8">
        <v>10562007</v>
      </c>
    </row>
    <row r="9" spans="1:8" x14ac:dyDescent="0.25">
      <c r="A9" t="s">
        <v>2</v>
      </c>
      <c r="B9" s="3">
        <v>163744203</v>
      </c>
      <c r="C9" s="3">
        <v>180908132</v>
      </c>
      <c r="D9" s="3">
        <v>174678754</v>
      </c>
      <c r="E9" s="3">
        <v>188153498</v>
      </c>
      <c r="F9" s="3">
        <v>190896682</v>
      </c>
      <c r="G9" s="3">
        <v>185624428</v>
      </c>
      <c r="H9" s="3">
        <v>172746841</v>
      </c>
    </row>
    <row r="10" spans="1:8" x14ac:dyDescent="0.25">
      <c r="B10" s="4">
        <f t="shared" ref="B10:C10" si="0">SUM(B8:B9)</f>
        <v>176477638</v>
      </c>
      <c r="C10" s="4">
        <f t="shared" si="0"/>
        <v>190369723</v>
      </c>
      <c r="D10" s="4">
        <f>SUM(D8:D9)</f>
        <v>184808066</v>
      </c>
      <c r="E10" s="4">
        <f>SUM(E8:E9)</f>
        <v>202944948</v>
      </c>
      <c r="F10" s="4">
        <f>SUM(F8:F9)</f>
        <v>202611404</v>
      </c>
      <c r="G10" s="4">
        <f t="shared" ref="G10" si="1">SUM(G8:G9)</f>
        <v>194211268</v>
      </c>
      <c r="H10" s="4">
        <f>SUM(H8:H9)</f>
        <v>183308848</v>
      </c>
    </row>
    <row r="11" spans="1:8" x14ac:dyDescent="0.25">
      <c r="A11" s="21" t="s">
        <v>92</v>
      </c>
      <c r="B11" s="3"/>
      <c r="C11" s="3"/>
      <c r="D11" s="3"/>
      <c r="E11" s="3"/>
      <c r="F11" s="3"/>
      <c r="G11" s="3"/>
    </row>
    <row r="12" spans="1:8" x14ac:dyDescent="0.25">
      <c r="A12" t="s">
        <v>3</v>
      </c>
      <c r="B12" s="3">
        <v>612428781</v>
      </c>
      <c r="C12" s="3">
        <v>501390763</v>
      </c>
      <c r="D12" s="3">
        <v>293111485</v>
      </c>
      <c r="E12" s="3">
        <v>312184345</v>
      </c>
      <c r="F12" s="3">
        <v>312716984</v>
      </c>
      <c r="G12" s="3">
        <v>315149326</v>
      </c>
      <c r="H12" s="15">
        <v>286501695</v>
      </c>
    </row>
    <row r="13" spans="1:8" x14ac:dyDescent="0.25">
      <c r="A13" t="s">
        <v>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/>
    </row>
    <row r="14" spans="1:8" x14ac:dyDescent="0.25">
      <c r="B14" s="4">
        <f t="shared" ref="B14:D14" si="2">SUM(B12:B13)</f>
        <v>612428781</v>
      </c>
      <c r="C14" s="4">
        <f t="shared" si="2"/>
        <v>501390763</v>
      </c>
      <c r="D14" s="4">
        <f t="shared" si="2"/>
        <v>293111485</v>
      </c>
      <c r="E14" s="4">
        <f>SUM(E12:E13)</f>
        <v>312184345</v>
      </c>
      <c r="F14" s="4">
        <f>SUM(F12:F13)</f>
        <v>312716984</v>
      </c>
      <c r="G14" s="4">
        <f t="shared" ref="G14:H14" si="3">SUM(G12:G13)</f>
        <v>315149326</v>
      </c>
      <c r="H14" s="4">
        <f t="shared" si="3"/>
        <v>286501695</v>
      </c>
    </row>
    <row r="15" spans="1:8" x14ac:dyDescent="0.25">
      <c r="A15" s="18" t="s">
        <v>93</v>
      </c>
      <c r="B15" s="3">
        <v>0</v>
      </c>
      <c r="C15" s="3">
        <v>0</v>
      </c>
      <c r="D15" s="3"/>
      <c r="E15" s="3">
        <v>0</v>
      </c>
      <c r="F15" s="3">
        <v>0</v>
      </c>
      <c r="G15" s="3"/>
    </row>
    <row r="16" spans="1:8" x14ac:dyDescent="0.25">
      <c r="A16" s="18" t="s">
        <v>94</v>
      </c>
      <c r="B16" s="3"/>
      <c r="C16" s="3"/>
      <c r="D16" s="3"/>
      <c r="E16" s="3"/>
      <c r="F16" s="4"/>
      <c r="G16" s="3"/>
    </row>
    <row r="17" spans="1:8" x14ac:dyDescent="0.25">
      <c r="A17" t="s">
        <v>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/>
    </row>
    <row r="18" spans="1:8" x14ac:dyDescent="0.25">
      <c r="A18" t="s">
        <v>6</v>
      </c>
      <c r="B18" s="3">
        <v>283417409</v>
      </c>
      <c r="C18" s="3">
        <v>332175255</v>
      </c>
      <c r="D18" s="3">
        <v>386061642</v>
      </c>
      <c r="E18" s="3">
        <v>408951858</v>
      </c>
      <c r="F18" s="3">
        <v>421576391</v>
      </c>
      <c r="G18" s="3">
        <v>414598495</v>
      </c>
      <c r="H18" s="3">
        <v>417460737</v>
      </c>
    </row>
    <row r="19" spans="1:8" x14ac:dyDescent="0.25">
      <c r="B19" s="4">
        <f t="shared" ref="B19:E19" si="4">B17+B18</f>
        <v>283417409</v>
      </c>
      <c r="C19" s="4">
        <f t="shared" si="4"/>
        <v>332175255</v>
      </c>
      <c r="D19" s="4">
        <f t="shared" si="4"/>
        <v>386061642</v>
      </c>
      <c r="E19" s="4">
        <f t="shared" si="4"/>
        <v>408951858</v>
      </c>
      <c r="F19" s="4">
        <f>F17+F18</f>
        <v>421576391</v>
      </c>
      <c r="G19" s="4">
        <f t="shared" ref="G19:H19" si="5">G17+G18</f>
        <v>414598495</v>
      </c>
      <c r="H19" s="4">
        <f t="shared" si="5"/>
        <v>417460737</v>
      </c>
    </row>
    <row r="20" spans="1:8" x14ac:dyDescent="0.25">
      <c r="A20" s="18" t="s">
        <v>95</v>
      </c>
      <c r="B20" s="4">
        <v>9235014494</v>
      </c>
      <c r="C20" s="4">
        <v>9804592813</v>
      </c>
      <c r="D20" s="4">
        <v>10046595469</v>
      </c>
      <c r="E20" s="4">
        <v>9963703077</v>
      </c>
      <c r="F20" s="3">
        <v>9872229012</v>
      </c>
      <c r="G20" s="3">
        <v>9965184877</v>
      </c>
      <c r="H20" s="15">
        <v>9914633891</v>
      </c>
    </row>
    <row r="21" spans="1:8" x14ac:dyDescent="0.25">
      <c r="A21" s="17" t="s">
        <v>96</v>
      </c>
      <c r="B21" s="14">
        <v>504944315</v>
      </c>
      <c r="C21" s="14">
        <v>503250917</v>
      </c>
      <c r="D21" s="14">
        <v>495523022</v>
      </c>
      <c r="E21" s="14">
        <v>491857829</v>
      </c>
      <c r="F21" s="14">
        <v>488748379</v>
      </c>
      <c r="G21" s="3">
        <v>479668504</v>
      </c>
      <c r="H21" s="15">
        <v>476181977</v>
      </c>
    </row>
    <row r="22" spans="1:8" x14ac:dyDescent="0.25">
      <c r="A22" s="17" t="s">
        <v>97</v>
      </c>
      <c r="B22" s="14">
        <v>345890171</v>
      </c>
      <c r="C22" s="3">
        <v>350456941</v>
      </c>
      <c r="D22" s="14">
        <v>306381438</v>
      </c>
      <c r="E22" s="14">
        <v>312121513</v>
      </c>
      <c r="F22" s="14">
        <v>317468841</v>
      </c>
      <c r="G22" s="3">
        <v>326650627</v>
      </c>
      <c r="H22" s="15">
        <v>309818794</v>
      </c>
    </row>
    <row r="23" spans="1:8" x14ac:dyDescent="0.25">
      <c r="A23" s="17" t="s">
        <v>98</v>
      </c>
      <c r="B23" s="14">
        <v>52700000</v>
      </c>
      <c r="C23" s="14">
        <v>52700000</v>
      </c>
      <c r="D23" s="14">
        <v>80765469</v>
      </c>
      <c r="E23" s="14">
        <v>80765467</v>
      </c>
      <c r="F23" s="14">
        <v>80765467</v>
      </c>
      <c r="G23" s="3">
        <v>80765467</v>
      </c>
      <c r="H23" s="15">
        <v>80765467</v>
      </c>
    </row>
    <row r="24" spans="1:8" x14ac:dyDescent="0.25">
      <c r="A24" s="1"/>
      <c r="B24" s="4">
        <f t="shared" ref="B24:C24" si="6">B10+B14+B19+B20+B21+B22+B23</f>
        <v>11210872808</v>
      </c>
      <c r="C24" s="4">
        <f t="shared" si="6"/>
        <v>11734936412</v>
      </c>
      <c r="D24" s="4">
        <f>D10+D14+D19+D20+D21+D22+D23</f>
        <v>11793246591</v>
      </c>
      <c r="E24" s="4">
        <f>E10+E14+E19+E20+E21+E22+E23</f>
        <v>11772529037</v>
      </c>
      <c r="F24" s="4">
        <f>F10+F14+F19+F20+F21+F22+F23</f>
        <v>11696116478</v>
      </c>
      <c r="G24" s="4">
        <f t="shared" ref="G24:H24" si="7">G10+G14+G19+G20+G21+G22+G23</f>
        <v>11776228564</v>
      </c>
      <c r="H24" s="4">
        <f t="shared" si="7"/>
        <v>11668671409</v>
      </c>
    </row>
    <row r="25" spans="1:8" x14ac:dyDescent="0.25">
      <c r="A25" s="20" t="s">
        <v>99</v>
      </c>
      <c r="B25" s="3"/>
      <c r="C25" s="3"/>
      <c r="D25" s="3"/>
      <c r="E25" s="3"/>
      <c r="F25" s="3"/>
      <c r="G25" s="3"/>
    </row>
    <row r="26" spans="1:8" x14ac:dyDescent="0.25">
      <c r="A26" s="18" t="s">
        <v>100</v>
      </c>
      <c r="B26" s="3"/>
      <c r="C26" s="3"/>
      <c r="D26" s="3"/>
      <c r="E26" s="3"/>
      <c r="F26" s="3"/>
      <c r="G26" s="3"/>
    </row>
    <row r="27" spans="1:8" x14ac:dyDescent="0.25">
      <c r="A27" s="18" t="s">
        <v>101</v>
      </c>
      <c r="B27" s="3">
        <v>1308910895</v>
      </c>
      <c r="C27" s="3">
        <v>1327049597</v>
      </c>
      <c r="D27" s="3">
        <v>1587780133</v>
      </c>
      <c r="E27" s="14">
        <v>1396386973</v>
      </c>
      <c r="F27" s="3">
        <v>1471140743</v>
      </c>
      <c r="G27" s="3">
        <v>1464972743</v>
      </c>
      <c r="H27" s="15">
        <v>1582326885</v>
      </c>
    </row>
    <row r="28" spans="1:8" x14ac:dyDescent="0.25">
      <c r="A28" s="18" t="s">
        <v>102</v>
      </c>
      <c r="B28" s="3"/>
      <c r="C28" s="3"/>
      <c r="D28" s="3"/>
      <c r="E28" s="3"/>
      <c r="F28" s="3"/>
      <c r="G28" s="3"/>
    </row>
    <row r="29" spans="1:8" x14ac:dyDescent="0.25">
      <c r="A29" t="s">
        <v>7</v>
      </c>
      <c r="B29" s="3">
        <v>7109490649</v>
      </c>
      <c r="C29" s="3">
        <v>7707255818</v>
      </c>
      <c r="D29" s="3">
        <v>7377465287</v>
      </c>
      <c r="E29" s="3">
        <v>7510980552</v>
      </c>
      <c r="F29" s="3">
        <v>7348915850</v>
      </c>
      <c r="G29" s="3">
        <v>7316336837</v>
      </c>
      <c r="H29" s="15">
        <v>7086140625</v>
      </c>
    </row>
    <row r="30" spans="1:8" x14ac:dyDescent="0.25">
      <c r="A30" t="s">
        <v>8</v>
      </c>
      <c r="B30" s="3">
        <v>18930214</v>
      </c>
      <c r="C30" s="3">
        <v>19590750</v>
      </c>
      <c r="D30" s="3">
        <v>18356679</v>
      </c>
      <c r="E30" s="3">
        <v>18547701</v>
      </c>
      <c r="F30" s="3">
        <v>18282806</v>
      </c>
      <c r="G30" s="3">
        <v>20299703</v>
      </c>
      <c r="H30" s="15">
        <v>21447380</v>
      </c>
    </row>
    <row r="31" spans="1:8" x14ac:dyDescent="0.25">
      <c r="B31" s="4">
        <f t="shared" ref="B31:D31" si="8">SUM(B29:B30)</f>
        <v>7128420863</v>
      </c>
      <c r="C31" s="4">
        <f t="shared" si="8"/>
        <v>7726846568</v>
      </c>
      <c r="D31" s="4">
        <f t="shared" si="8"/>
        <v>7395821966</v>
      </c>
      <c r="E31" s="4">
        <f>SUM(E29:E30)</f>
        <v>7529528253</v>
      </c>
      <c r="F31" s="4">
        <f>SUM(F29:F30)</f>
        <v>7367198656</v>
      </c>
      <c r="G31" s="4">
        <f t="shared" ref="G31:H31" si="9">SUM(G29:G30)</f>
        <v>7336636540</v>
      </c>
      <c r="H31" s="4">
        <f t="shared" si="9"/>
        <v>7107588005</v>
      </c>
    </row>
    <row r="32" spans="1:8" x14ac:dyDescent="0.25">
      <c r="A32" s="18" t="s">
        <v>51</v>
      </c>
      <c r="B32" s="3">
        <v>1420623339</v>
      </c>
      <c r="C32" s="3">
        <v>1283565584</v>
      </c>
      <c r="D32" s="3">
        <v>1318367139</v>
      </c>
      <c r="E32" s="14">
        <v>1387281733</v>
      </c>
      <c r="F32" s="3">
        <v>1385169573</v>
      </c>
      <c r="G32" s="3">
        <v>1481880950</v>
      </c>
      <c r="H32" s="15">
        <v>1639040054</v>
      </c>
    </row>
    <row r="33" spans="1:9" x14ac:dyDescent="0.25">
      <c r="A33" s="1"/>
      <c r="B33" s="4">
        <f t="shared" ref="B33:D33" si="10">B27+B31+B32</f>
        <v>9857955097</v>
      </c>
      <c r="C33" s="4">
        <f t="shared" si="10"/>
        <v>10337461749</v>
      </c>
      <c r="D33" s="4">
        <f t="shared" si="10"/>
        <v>10301969238</v>
      </c>
      <c r="E33" s="4">
        <f>E27+E31+E32</f>
        <v>10313196959</v>
      </c>
      <c r="F33" s="4">
        <f>F27+F31+F32</f>
        <v>10223508972</v>
      </c>
      <c r="G33" s="4">
        <f t="shared" ref="G33:H33" si="11">G27+G31+G32</f>
        <v>10283490233</v>
      </c>
      <c r="H33" s="4">
        <f t="shared" si="11"/>
        <v>10328954944</v>
      </c>
    </row>
    <row r="34" spans="1:9" x14ac:dyDescent="0.25">
      <c r="A34" s="18" t="s">
        <v>103</v>
      </c>
      <c r="B34" s="3"/>
      <c r="C34" s="3"/>
      <c r="D34" s="3"/>
      <c r="E34" s="3"/>
      <c r="F34" s="3"/>
      <c r="G34" s="3"/>
    </row>
    <row r="35" spans="1:9" x14ac:dyDescent="0.25">
      <c r="A35" t="s">
        <v>9</v>
      </c>
      <c r="B35" s="3">
        <v>1202686760</v>
      </c>
      <c r="C35" s="3">
        <v>1202686760</v>
      </c>
      <c r="D35" s="3">
        <v>1202686760</v>
      </c>
      <c r="E35" s="3">
        <v>1322955430</v>
      </c>
      <c r="F35" s="3">
        <v>1322955430</v>
      </c>
      <c r="G35" s="3">
        <v>1322955430</v>
      </c>
      <c r="H35" s="15">
        <v>1322955430</v>
      </c>
    </row>
    <row r="36" spans="1:9" x14ac:dyDescent="0.25">
      <c r="A36" t="s">
        <v>10</v>
      </c>
      <c r="B36" s="3"/>
      <c r="C36" s="3"/>
      <c r="D36" s="3"/>
      <c r="E36" s="3"/>
      <c r="F36" s="3"/>
      <c r="G36" s="3"/>
    </row>
    <row r="37" spans="1:9" x14ac:dyDescent="0.25">
      <c r="A37" t="s">
        <v>53</v>
      </c>
      <c r="B37" s="3">
        <v>61385443</v>
      </c>
      <c r="C37" s="3">
        <v>69013807</v>
      </c>
      <c r="D37" s="3">
        <v>85108691</v>
      </c>
      <c r="E37" s="3">
        <v>80227958</v>
      </c>
      <c r="F37" s="3">
        <v>80693788</v>
      </c>
      <c r="G37" s="3">
        <v>89597156</v>
      </c>
      <c r="H37" s="3">
        <v>82460027</v>
      </c>
    </row>
    <row r="38" spans="1:9" x14ac:dyDescent="0.25">
      <c r="A38" t="s">
        <v>11</v>
      </c>
      <c r="B38" s="3">
        <v>88843363</v>
      </c>
      <c r="C38" s="3">
        <v>125771899</v>
      </c>
      <c r="D38" s="3">
        <v>203479599</v>
      </c>
      <c r="E38" s="3">
        <v>56146368</v>
      </c>
      <c r="F38" s="3">
        <v>68955957</v>
      </c>
      <c r="G38" s="3">
        <v>80183609</v>
      </c>
      <c r="H38" s="3">
        <v>-65701173</v>
      </c>
    </row>
    <row r="39" spans="1:9" x14ac:dyDescent="0.25">
      <c r="A39" s="1"/>
      <c r="B39" s="3">
        <f t="shared" ref="B39:D39" si="12">SUM(B35:B38)</f>
        <v>1352915566</v>
      </c>
      <c r="C39" s="4">
        <f t="shared" si="12"/>
        <v>1397472466</v>
      </c>
      <c r="D39" s="4">
        <f t="shared" si="12"/>
        <v>1491275050</v>
      </c>
      <c r="E39" s="4">
        <f>SUM(E35:E38)</f>
        <v>1459329756</v>
      </c>
      <c r="F39" s="4">
        <f>SUM(F35:F38)</f>
        <v>1472605175</v>
      </c>
      <c r="G39" s="4">
        <f>SUM(G35:G38)</f>
        <v>1492736195</v>
      </c>
      <c r="H39" s="4">
        <f t="shared" ref="H39:I39" si="13">SUM(H35:H38)</f>
        <v>1339714284</v>
      </c>
      <c r="I39" s="4">
        <f t="shared" si="13"/>
        <v>0</v>
      </c>
    </row>
    <row r="40" spans="1:9" x14ac:dyDescent="0.25">
      <c r="A40" s="18" t="s">
        <v>104</v>
      </c>
      <c r="B40" s="3">
        <v>2145</v>
      </c>
      <c r="C40" s="3">
        <v>2197</v>
      </c>
      <c r="D40" s="3">
        <v>2303</v>
      </c>
      <c r="E40" s="3">
        <v>2323</v>
      </c>
      <c r="F40" s="3">
        <v>2331</v>
      </c>
      <c r="G40" s="3">
        <v>2137</v>
      </c>
      <c r="H40" s="3">
        <v>2181</v>
      </c>
    </row>
    <row r="41" spans="1:9" x14ac:dyDescent="0.25">
      <c r="A41" s="1"/>
      <c r="B41" s="4">
        <f t="shared" ref="B41" si="14">B33+B39+B40</f>
        <v>11210872808</v>
      </c>
      <c r="C41" s="4">
        <f>(C33+C39+C40)</f>
        <v>11734936412</v>
      </c>
      <c r="D41" s="4">
        <f>D33+D39+D40</f>
        <v>11793246591</v>
      </c>
      <c r="E41" s="4">
        <f>E33+E39+E40-1</f>
        <v>11772529037</v>
      </c>
      <c r="F41" s="4">
        <f>F33+F39+F40</f>
        <v>11696116478</v>
      </c>
      <c r="G41" s="4">
        <f t="shared" ref="G41:H41" si="15">G33+G39+G40</f>
        <v>11776228565</v>
      </c>
      <c r="H41" s="4">
        <f t="shared" si="15"/>
        <v>11668671409</v>
      </c>
    </row>
    <row r="42" spans="1:9" x14ac:dyDescent="0.25">
      <c r="B42" s="3"/>
      <c r="C42" s="3"/>
      <c r="D42" s="3"/>
      <c r="E42" s="3"/>
      <c r="F42" s="3"/>
      <c r="G42" s="3"/>
    </row>
    <row r="43" spans="1:9" x14ac:dyDescent="0.25">
      <c r="A43" s="16" t="s">
        <v>105</v>
      </c>
      <c r="B43" s="22">
        <f>B39/B44</f>
        <v>11.249110001011402</v>
      </c>
      <c r="C43" s="22">
        <f t="shared" ref="C43:H43" si="16">C39/C44</f>
        <v>11.619588013091622</v>
      </c>
      <c r="D43" s="22">
        <f t="shared" si="16"/>
        <v>12.399529949094974</v>
      </c>
      <c r="E43" s="22">
        <f t="shared" si="16"/>
        <v>11.030830842124439</v>
      </c>
      <c r="F43" s="22">
        <f t="shared" si="16"/>
        <v>11.131177525761393</v>
      </c>
      <c r="G43" s="22">
        <f t="shared" si="16"/>
        <v>11.283344556815493</v>
      </c>
      <c r="H43" s="22">
        <f t="shared" si="16"/>
        <v>10.126677389275313</v>
      </c>
    </row>
    <row r="44" spans="1:9" x14ac:dyDescent="0.25">
      <c r="A44" s="16" t="s">
        <v>106</v>
      </c>
      <c r="B44" s="4">
        <f>B35/10</f>
        <v>120268676</v>
      </c>
      <c r="C44" s="4">
        <f t="shared" ref="C44:H44" si="17">C35/10</f>
        <v>120268676</v>
      </c>
      <c r="D44" s="4">
        <f t="shared" si="17"/>
        <v>120268676</v>
      </c>
      <c r="E44" s="4">
        <f t="shared" si="17"/>
        <v>132295543</v>
      </c>
      <c r="F44" s="4">
        <f t="shared" si="17"/>
        <v>132295543</v>
      </c>
      <c r="G44" s="4">
        <f t="shared" si="17"/>
        <v>132295543</v>
      </c>
      <c r="H44" s="4">
        <f t="shared" si="17"/>
        <v>132295543</v>
      </c>
    </row>
    <row r="45" spans="1:9" x14ac:dyDescent="0.25">
      <c r="B45" s="4"/>
      <c r="C45" s="4"/>
      <c r="D45" s="4"/>
      <c r="E45" s="4"/>
      <c r="F45" s="3"/>
      <c r="G45" s="3"/>
    </row>
    <row r="46" spans="1:9" x14ac:dyDescent="0.25">
      <c r="A46" s="1"/>
      <c r="B46" s="4"/>
      <c r="C46" s="4"/>
      <c r="D46" s="4"/>
      <c r="E46" s="4"/>
      <c r="F46" s="3"/>
      <c r="G46" s="3"/>
    </row>
    <row r="47" spans="1:9" x14ac:dyDescent="0.25">
      <c r="B47" s="3"/>
      <c r="C47" s="3"/>
      <c r="D47" s="3"/>
      <c r="E47" s="3"/>
      <c r="F47" s="3"/>
      <c r="G47" s="3"/>
    </row>
    <row r="48" spans="1:9" x14ac:dyDescent="0.25">
      <c r="B48" s="3"/>
      <c r="C48" s="3"/>
      <c r="D48" s="3"/>
      <c r="E48" s="3"/>
      <c r="F48" s="3"/>
      <c r="G48" s="3"/>
    </row>
    <row r="49" spans="1:7" x14ac:dyDescent="0.25">
      <c r="B49" s="3"/>
      <c r="C49" s="3"/>
      <c r="D49" s="3"/>
      <c r="E49" s="3"/>
      <c r="F49" s="3"/>
      <c r="G49" s="3"/>
    </row>
    <row r="50" spans="1:7" x14ac:dyDescent="0.25">
      <c r="B50" s="3"/>
      <c r="C50" s="3"/>
      <c r="D50" s="3"/>
      <c r="E50" s="3"/>
      <c r="F50" s="3"/>
      <c r="G50" s="3"/>
    </row>
    <row r="51" spans="1:7" x14ac:dyDescent="0.25">
      <c r="B51" s="3"/>
      <c r="C51" s="3"/>
      <c r="D51" s="3"/>
      <c r="E51" s="3"/>
      <c r="F51" s="3"/>
      <c r="G51" s="3"/>
    </row>
    <row r="52" spans="1:7" x14ac:dyDescent="0.25">
      <c r="B52" s="3"/>
      <c r="C52" s="3"/>
      <c r="D52" s="3"/>
      <c r="E52" s="3"/>
      <c r="F52" s="3"/>
      <c r="G52" s="3"/>
    </row>
    <row r="53" spans="1:7" x14ac:dyDescent="0.25">
      <c r="B53" s="3"/>
      <c r="C53" s="3"/>
      <c r="D53" s="3"/>
      <c r="E53" s="3"/>
      <c r="F53" s="3"/>
      <c r="G53" s="3"/>
    </row>
    <row r="54" spans="1:7" x14ac:dyDescent="0.25">
      <c r="B54" s="3"/>
      <c r="C54" s="3"/>
      <c r="D54" s="3"/>
      <c r="E54" s="3"/>
      <c r="F54" s="3"/>
      <c r="G54" s="3"/>
    </row>
    <row r="55" spans="1:7" x14ac:dyDescent="0.25">
      <c r="B55" s="3"/>
      <c r="C55" s="3"/>
      <c r="D55" s="3"/>
      <c r="E55" s="3"/>
      <c r="F55" s="3"/>
      <c r="G55" s="3"/>
    </row>
    <row r="56" spans="1:7" x14ac:dyDescent="0.25">
      <c r="B56" s="3"/>
      <c r="C56" s="3"/>
      <c r="D56" s="3"/>
      <c r="E56" s="3"/>
      <c r="F56" s="3"/>
      <c r="G56" s="3"/>
    </row>
    <row r="57" spans="1:7" x14ac:dyDescent="0.25">
      <c r="B57" s="4"/>
      <c r="C57" s="4"/>
      <c r="D57" s="4"/>
      <c r="E57" s="4"/>
      <c r="F57" s="3"/>
      <c r="G57" s="3"/>
    </row>
    <row r="58" spans="1:7" x14ac:dyDescent="0.25">
      <c r="B58" s="3"/>
      <c r="C58" s="3"/>
      <c r="D58" s="3"/>
      <c r="E58" s="3"/>
      <c r="F58" s="3"/>
      <c r="G58" s="3"/>
    </row>
    <row r="59" spans="1:7" x14ac:dyDescent="0.25">
      <c r="A59" s="1"/>
      <c r="B59" s="4"/>
      <c r="C59" s="4"/>
      <c r="D59" s="4"/>
      <c r="E59" s="4"/>
      <c r="F59" s="3"/>
      <c r="G59" s="3"/>
    </row>
    <row r="60" spans="1:7" x14ac:dyDescent="0.25">
      <c r="B60" s="3"/>
      <c r="C60" s="3"/>
      <c r="D60" s="3"/>
      <c r="E60" s="3"/>
      <c r="F60" s="3"/>
      <c r="G60" s="3"/>
    </row>
    <row r="61" spans="1:7" x14ac:dyDescent="0.25">
      <c r="B61" s="3"/>
      <c r="C61" s="3"/>
      <c r="D61" s="3"/>
      <c r="E61" s="3"/>
      <c r="F61" s="3"/>
      <c r="G61" s="3"/>
    </row>
    <row r="62" spans="1:7" x14ac:dyDescent="0.25">
      <c r="B62" s="3"/>
      <c r="C62" s="3"/>
      <c r="D62" s="3"/>
      <c r="E62" s="3"/>
      <c r="F62" s="3"/>
      <c r="G62" s="3"/>
    </row>
    <row r="63" spans="1:7" x14ac:dyDescent="0.25">
      <c r="B63" s="3"/>
      <c r="C63" s="3"/>
      <c r="D63" s="3"/>
      <c r="E63" s="3"/>
      <c r="F63" s="3"/>
      <c r="G63" s="3"/>
    </row>
    <row r="64" spans="1:7" x14ac:dyDescent="0.25">
      <c r="B64" s="3"/>
      <c r="C64" s="3"/>
      <c r="D64" s="3"/>
      <c r="E64" s="3"/>
      <c r="F64" s="3"/>
      <c r="G64" s="3"/>
    </row>
    <row r="65" spans="1:7" x14ac:dyDescent="0.25">
      <c r="A65" s="1"/>
      <c r="B65" s="4"/>
      <c r="C65" s="4"/>
      <c r="D65" s="4"/>
      <c r="E65" s="4"/>
      <c r="F65" s="3"/>
      <c r="G65" s="3"/>
    </row>
    <row r="66" spans="1:7" x14ac:dyDescent="0.25">
      <c r="A66" s="1"/>
      <c r="B66" s="4"/>
      <c r="C66" s="4"/>
      <c r="D66" s="4"/>
      <c r="E66" s="4"/>
      <c r="F66" s="3"/>
      <c r="G66" s="3"/>
    </row>
    <row r="67" spans="1:7" x14ac:dyDescent="0.25">
      <c r="B67" s="3"/>
      <c r="C67" s="3"/>
      <c r="D67" s="3"/>
      <c r="E67" s="3"/>
      <c r="F67" s="3"/>
      <c r="G67" s="3"/>
    </row>
    <row r="68" spans="1:7" x14ac:dyDescent="0.25">
      <c r="B68" s="3"/>
      <c r="C68" s="3"/>
      <c r="D68" s="3"/>
      <c r="E68" s="3"/>
      <c r="F68" s="3"/>
      <c r="G68" s="3"/>
    </row>
    <row r="69" spans="1:7" x14ac:dyDescent="0.25">
      <c r="B69" s="3"/>
      <c r="C69" s="3"/>
      <c r="D69" s="3"/>
      <c r="E69" s="3"/>
      <c r="F69" s="3"/>
      <c r="G69" s="3"/>
    </row>
    <row r="70" spans="1:7" x14ac:dyDescent="0.25">
      <c r="A70" s="1"/>
      <c r="B70" s="4"/>
      <c r="C70" s="4"/>
      <c r="D70" s="4"/>
      <c r="E70" s="4"/>
      <c r="F70" s="3"/>
      <c r="G70" s="3"/>
    </row>
    <row r="71" spans="1:7" x14ac:dyDescent="0.25">
      <c r="B71" s="3"/>
      <c r="C71" s="3"/>
      <c r="D71" s="3"/>
      <c r="E71" s="3"/>
      <c r="F71" s="3"/>
      <c r="G71" s="3"/>
    </row>
    <row r="72" spans="1:7" x14ac:dyDescent="0.25">
      <c r="A72" s="6"/>
      <c r="B72" s="7"/>
      <c r="C72" s="7"/>
      <c r="D72" s="7"/>
      <c r="E72" s="7"/>
      <c r="F72" s="7"/>
      <c r="G72" s="3"/>
    </row>
    <row r="73" spans="1:7" x14ac:dyDescent="0.25">
      <c r="B73" s="3"/>
      <c r="C73" s="3"/>
      <c r="D73" s="3"/>
      <c r="E73" s="3"/>
      <c r="F73" s="3"/>
      <c r="G73" s="3"/>
    </row>
    <row r="74" spans="1:7" x14ac:dyDescent="0.25">
      <c r="A74" s="1"/>
      <c r="B74" s="3"/>
      <c r="C74" s="3"/>
      <c r="D74" s="3"/>
      <c r="E74" s="3"/>
      <c r="F74" s="3"/>
      <c r="G74" s="3"/>
    </row>
    <row r="75" spans="1:7" x14ac:dyDescent="0.25">
      <c r="B75" s="3"/>
      <c r="C75" s="3"/>
      <c r="D75" s="3"/>
      <c r="E75" s="3"/>
      <c r="F75" s="3"/>
      <c r="G75" s="3"/>
    </row>
    <row r="76" spans="1:7" x14ac:dyDescent="0.25">
      <c r="B76" s="3"/>
      <c r="C76" s="3"/>
      <c r="D76" s="3"/>
      <c r="E76" s="3"/>
      <c r="F76" s="3"/>
      <c r="G76" s="3"/>
    </row>
    <row r="77" spans="1:7" x14ac:dyDescent="0.25">
      <c r="B77" s="3"/>
      <c r="C77" s="3"/>
      <c r="D77" s="3"/>
      <c r="E77" s="3"/>
      <c r="F77" s="3"/>
      <c r="G77" s="3"/>
    </row>
    <row r="78" spans="1:7" x14ac:dyDescent="0.25">
      <c r="B78" s="3"/>
      <c r="C78" s="3"/>
      <c r="D78" s="3"/>
      <c r="E78" s="3"/>
      <c r="F78" s="3"/>
      <c r="G78" s="3"/>
    </row>
    <row r="79" spans="1:7" x14ac:dyDescent="0.25">
      <c r="B79" s="3"/>
      <c r="C79" s="3"/>
      <c r="D79" s="3"/>
      <c r="E79" s="3"/>
      <c r="F79" s="3"/>
      <c r="G79" s="3"/>
    </row>
    <row r="80" spans="1:7" x14ac:dyDescent="0.25">
      <c r="B80" s="3"/>
      <c r="C80" s="3"/>
      <c r="D80" s="3"/>
      <c r="E80" s="3"/>
      <c r="F80" s="3"/>
      <c r="G80" s="3"/>
    </row>
    <row r="81" spans="1:7" x14ac:dyDescent="0.25">
      <c r="B81" s="3"/>
      <c r="C81" s="3"/>
      <c r="D81" s="3"/>
      <c r="E81" s="3"/>
      <c r="F81" s="3"/>
      <c r="G81" s="3"/>
    </row>
    <row r="82" spans="1:7" x14ac:dyDescent="0.25">
      <c r="B82" s="3"/>
      <c r="C82" s="3"/>
      <c r="D82" s="3"/>
      <c r="E82" s="3"/>
      <c r="F82" s="3"/>
      <c r="G82" s="3"/>
    </row>
    <row r="83" spans="1:7" x14ac:dyDescent="0.25">
      <c r="B83" s="3"/>
      <c r="C83" s="3"/>
      <c r="D83" s="3"/>
      <c r="E83" s="3"/>
      <c r="F83" s="3"/>
      <c r="G83" s="3"/>
    </row>
    <row r="84" spans="1:7" x14ac:dyDescent="0.25">
      <c r="B84" s="3"/>
      <c r="C84" s="3"/>
      <c r="D84" s="3"/>
      <c r="E84" s="3"/>
      <c r="F84" s="3"/>
      <c r="G84" s="3"/>
    </row>
    <row r="85" spans="1:7" x14ac:dyDescent="0.25">
      <c r="A85" s="5"/>
      <c r="B85" s="4"/>
      <c r="C85" s="4"/>
      <c r="D85" s="4"/>
      <c r="E85" s="4"/>
      <c r="F85" s="4"/>
      <c r="G85" s="3"/>
    </row>
    <row r="86" spans="1:7" x14ac:dyDescent="0.25">
      <c r="A86" s="1"/>
      <c r="B86" s="3"/>
      <c r="C86" s="3"/>
      <c r="D86" s="3"/>
      <c r="E86" s="3"/>
      <c r="F86" s="3"/>
      <c r="G86" s="3"/>
    </row>
    <row r="87" spans="1:7" x14ac:dyDescent="0.25">
      <c r="B87" s="3"/>
      <c r="C87" s="3"/>
      <c r="D87" s="3"/>
      <c r="E87" s="3"/>
      <c r="F87" s="3"/>
      <c r="G87" s="3"/>
    </row>
    <row r="88" spans="1:7" x14ac:dyDescent="0.25">
      <c r="B88" s="3"/>
      <c r="C88" s="3"/>
      <c r="D88" s="3"/>
      <c r="E88" s="3"/>
      <c r="F88" s="3"/>
      <c r="G88" s="3"/>
    </row>
    <row r="89" spans="1:7" x14ac:dyDescent="0.25">
      <c r="B89" s="3"/>
      <c r="C89" s="3"/>
      <c r="D89" s="3"/>
      <c r="E89" s="3"/>
      <c r="F89" s="3"/>
      <c r="G89" s="3"/>
    </row>
    <row r="90" spans="1:7" x14ac:dyDescent="0.25">
      <c r="B90" s="3"/>
      <c r="C90" s="3"/>
      <c r="D90" s="3"/>
      <c r="E90" s="3"/>
      <c r="F90" s="3"/>
      <c r="G90" s="3"/>
    </row>
    <row r="91" spans="1:7" x14ac:dyDescent="0.25">
      <c r="B91" s="3"/>
      <c r="C91" s="3"/>
      <c r="D91" s="3"/>
      <c r="E91" s="3"/>
      <c r="F91" s="3"/>
      <c r="G91" s="3"/>
    </row>
    <row r="92" spans="1:7" x14ac:dyDescent="0.25">
      <c r="B92" s="4"/>
      <c r="C92" s="4"/>
      <c r="D92" s="4"/>
      <c r="E92" s="4"/>
      <c r="F92" s="4"/>
      <c r="G92" s="3"/>
    </row>
    <row r="93" spans="1:7" x14ac:dyDescent="0.25">
      <c r="A93" s="1"/>
      <c r="B93" s="4"/>
      <c r="C93" s="4"/>
      <c r="D93" s="4"/>
      <c r="E93" s="4"/>
      <c r="F93" s="4"/>
      <c r="G93" s="3"/>
    </row>
    <row r="94" spans="1:7" x14ac:dyDescent="0.25">
      <c r="A94" s="1"/>
      <c r="B94" s="3"/>
      <c r="C94" s="3"/>
      <c r="D94" s="3"/>
      <c r="E94" s="3"/>
      <c r="F94" s="3"/>
      <c r="G94" s="3"/>
    </row>
    <row r="95" spans="1:7" x14ac:dyDescent="0.25">
      <c r="B95" s="3"/>
      <c r="C95" s="3"/>
      <c r="D95" s="3"/>
      <c r="E95" s="3"/>
      <c r="F95" s="3"/>
      <c r="G95" s="3"/>
    </row>
    <row r="96" spans="1:7" x14ac:dyDescent="0.25">
      <c r="A96" s="1"/>
      <c r="B96" s="3"/>
      <c r="C96" s="3"/>
      <c r="D96" s="3"/>
      <c r="E96" s="3"/>
      <c r="F96" s="3"/>
      <c r="G96" s="3"/>
    </row>
    <row r="97" spans="1:7" x14ac:dyDescent="0.25">
      <c r="A97" s="1"/>
      <c r="B97" s="3"/>
      <c r="C97" s="3"/>
      <c r="D97" s="3"/>
      <c r="E97" s="3"/>
      <c r="F97" s="3"/>
      <c r="G97" s="3"/>
    </row>
    <row r="98" spans="1:7" x14ac:dyDescent="0.25">
      <c r="A98" s="2"/>
      <c r="B98" s="3"/>
      <c r="C98" s="3"/>
      <c r="D98" s="3"/>
      <c r="E98" s="3"/>
      <c r="F98" s="3"/>
      <c r="G98" s="3"/>
    </row>
    <row r="99" spans="1:7" x14ac:dyDescent="0.25">
      <c r="A99" s="2"/>
      <c r="B99" s="3"/>
      <c r="C99" s="3"/>
      <c r="D99" s="3"/>
      <c r="E99" s="3"/>
      <c r="F99" s="3"/>
      <c r="G99" s="3"/>
    </row>
    <row r="100" spans="1:7" x14ac:dyDescent="0.25">
      <c r="A100" s="1"/>
      <c r="B100" s="4"/>
      <c r="C100" s="4"/>
      <c r="D100" s="4"/>
      <c r="E100" s="4"/>
      <c r="F100" s="4"/>
      <c r="G100" s="3"/>
    </row>
    <row r="101" spans="1:7" x14ac:dyDescent="0.25">
      <c r="A101" s="1"/>
      <c r="B101" s="4"/>
      <c r="C101" s="4"/>
      <c r="D101" s="4"/>
      <c r="E101" s="4"/>
      <c r="F101" s="4"/>
      <c r="G101" s="3"/>
    </row>
    <row r="102" spans="1:7" x14ac:dyDescent="0.25">
      <c r="A102" s="1"/>
      <c r="B102" s="3"/>
      <c r="C102" s="3"/>
      <c r="D102" s="3"/>
      <c r="E102" s="4"/>
      <c r="F102" s="3"/>
      <c r="G102" s="3"/>
    </row>
    <row r="103" spans="1:7" x14ac:dyDescent="0.25">
      <c r="A103" s="1"/>
      <c r="B103" s="4"/>
      <c r="C103" s="4"/>
      <c r="D103" s="4"/>
      <c r="E103" s="4"/>
      <c r="F103" s="4"/>
      <c r="G103" s="3"/>
    </row>
    <row r="104" spans="1:7" x14ac:dyDescent="0.25">
      <c r="A104" s="1"/>
      <c r="B104" s="3"/>
      <c r="C104" s="3"/>
      <c r="D104" s="3"/>
      <c r="E104" s="3"/>
      <c r="F104" s="3"/>
      <c r="G104" s="3"/>
    </row>
    <row r="105" spans="1:7" x14ac:dyDescent="0.25">
      <c r="A105" s="1"/>
      <c r="B105" s="3"/>
      <c r="C105" s="3"/>
      <c r="D105" s="4"/>
      <c r="E105" s="4"/>
      <c r="F105" s="3"/>
    </row>
    <row r="106" spans="1:7" x14ac:dyDescent="0.25">
      <c r="D106" s="1"/>
      <c r="E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5" topLeftCell="G39" activePane="bottomRight" state="frozen"/>
      <selection pane="topRight" activeCell="B1" sqref="B1"/>
      <selection pane="bottomLeft" activeCell="A4" sqref="A4"/>
      <selection pane="bottomRight" activeCell="H41" sqref="H41"/>
    </sheetView>
  </sheetViews>
  <sheetFormatPr defaultRowHeight="15" x14ac:dyDescent="0.25"/>
  <cols>
    <col min="1" max="1" width="45.140625" bestFit="1" customWidth="1"/>
    <col min="2" max="2" width="13.7109375" bestFit="1" customWidth="1"/>
    <col min="3" max="3" width="14.28515625" bestFit="1" customWidth="1"/>
    <col min="4" max="4" width="13.42578125" bestFit="1" customWidth="1"/>
    <col min="5" max="6" width="14.28515625" bestFit="1" customWidth="1"/>
    <col min="7" max="7" width="14" customWidth="1"/>
    <col min="8" max="8" width="14.140625" customWidth="1"/>
  </cols>
  <sheetData>
    <row r="1" spans="1:8" x14ac:dyDescent="0.25">
      <c r="A1" s="1" t="s">
        <v>65</v>
      </c>
    </row>
    <row r="2" spans="1:8" x14ac:dyDescent="0.25">
      <c r="A2" s="1" t="s">
        <v>111</v>
      </c>
    </row>
    <row r="3" spans="1:8" x14ac:dyDescent="0.25">
      <c r="A3" t="s">
        <v>107</v>
      </c>
    </row>
    <row r="4" spans="1:8" ht="18.75" x14ac:dyDescent="0.3">
      <c r="A4" s="23"/>
      <c r="B4" s="25" t="s">
        <v>63</v>
      </c>
      <c r="C4" s="25" t="s">
        <v>62</v>
      </c>
      <c r="D4" s="25" t="s">
        <v>64</v>
      </c>
      <c r="E4" s="25" t="s">
        <v>63</v>
      </c>
      <c r="F4" s="25" t="s">
        <v>62</v>
      </c>
      <c r="G4" s="25" t="s">
        <v>64</v>
      </c>
      <c r="H4" s="25" t="s">
        <v>63</v>
      </c>
    </row>
    <row r="5" spans="1:8" ht="15.75" x14ac:dyDescent="0.25">
      <c r="B5" s="24">
        <v>42916</v>
      </c>
      <c r="C5" s="24">
        <v>43008</v>
      </c>
      <c r="D5" s="24">
        <v>43190</v>
      </c>
      <c r="E5" s="24">
        <v>43281</v>
      </c>
      <c r="F5" s="24">
        <v>43373</v>
      </c>
      <c r="G5" s="26">
        <v>43555</v>
      </c>
      <c r="H5" s="26">
        <v>43646</v>
      </c>
    </row>
    <row r="6" spans="1:8" ht="15.75" x14ac:dyDescent="0.25">
      <c r="A6" s="16" t="s">
        <v>81</v>
      </c>
      <c r="B6" s="13"/>
      <c r="C6" s="13"/>
      <c r="D6" s="13"/>
      <c r="E6" s="13"/>
      <c r="F6" s="13"/>
    </row>
    <row r="7" spans="1:8" x14ac:dyDescent="0.25">
      <c r="A7" s="18" t="s">
        <v>82</v>
      </c>
      <c r="B7" s="4">
        <f>B8-B9</f>
        <v>149287104</v>
      </c>
      <c r="C7" s="4">
        <f>C8-C9</f>
        <v>227491035</v>
      </c>
      <c r="D7" s="4">
        <f>D8-D9</f>
        <v>72549003</v>
      </c>
      <c r="E7" s="4">
        <f>E8-E9</f>
        <v>81243777</v>
      </c>
      <c r="F7" s="4">
        <f>F8-F9</f>
        <v>126394147</v>
      </c>
      <c r="G7" s="4">
        <f t="shared" ref="G7:H7" si="0">G8-G9</f>
        <v>60433315</v>
      </c>
      <c r="H7" s="4">
        <f t="shared" si="0"/>
        <v>73210997</v>
      </c>
    </row>
    <row r="8" spans="1:8" x14ac:dyDescent="0.25">
      <c r="A8" t="s">
        <v>52</v>
      </c>
      <c r="B8" s="15">
        <v>514396642</v>
      </c>
      <c r="C8" s="3">
        <v>794123512</v>
      </c>
      <c r="D8" s="3">
        <v>287019369</v>
      </c>
      <c r="E8" s="3">
        <v>529412970</v>
      </c>
      <c r="F8" s="3">
        <v>808971801</v>
      </c>
      <c r="G8" s="15">
        <v>291866799</v>
      </c>
      <c r="H8" s="15">
        <v>538640890</v>
      </c>
    </row>
    <row r="9" spans="1:8" x14ac:dyDescent="0.25">
      <c r="A9" t="s">
        <v>12</v>
      </c>
      <c r="B9" s="3">
        <v>365109538</v>
      </c>
      <c r="C9" s="3">
        <v>566632477</v>
      </c>
      <c r="D9" s="3">
        <v>214470366</v>
      </c>
      <c r="E9" s="3">
        <v>448169193</v>
      </c>
      <c r="F9" s="3">
        <v>682577654</v>
      </c>
      <c r="G9" s="15">
        <v>231433484</v>
      </c>
      <c r="H9" s="15">
        <v>465429893</v>
      </c>
    </row>
    <row r="10" spans="1:8" x14ac:dyDescent="0.25">
      <c r="B10" s="3"/>
      <c r="C10" s="3"/>
      <c r="D10" s="3"/>
      <c r="E10" s="3"/>
      <c r="F10" s="3"/>
    </row>
    <row r="11" spans="1:8" x14ac:dyDescent="0.25">
      <c r="A11" t="s">
        <v>13</v>
      </c>
      <c r="B11" s="3">
        <v>42554115</v>
      </c>
      <c r="C11" s="3">
        <v>52045350</v>
      </c>
      <c r="D11" s="3">
        <v>39815619</v>
      </c>
      <c r="E11" s="3">
        <v>45001274</v>
      </c>
      <c r="F11" s="3">
        <v>48096872</v>
      </c>
      <c r="G11" s="15">
        <v>7873871</v>
      </c>
      <c r="H11" s="15">
        <v>9365168</v>
      </c>
    </row>
    <row r="12" spans="1:8" x14ac:dyDescent="0.25">
      <c r="A12" t="s">
        <v>14</v>
      </c>
      <c r="B12" s="3">
        <v>1000000</v>
      </c>
      <c r="C12" s="3">
        <v>1000000</v>
      </c>
      <c r="D12" s="3">
        <v>1200000</v>
      </c>
      <c r="E12" s="3">
        <v>1200000</v>
      </c>
      <c r="F12" s="3">
        <v>1200000</v>
      </c>
      <c r="G12" s="15">
        <v>600000</v>
      </c>
      <c r="H12" s="15">
        <v>600000</v>
      </c>
    </row>
    <row r="13" spans="1:8" x14ac:dyDescent="0.25">
      <c r="A13" t="s">
        <v>15</v>
      </c>
      <c r="B13" s="3">
        <v>51391979</v>
      </c>
      <c r="C13" s="3">
        <v>76348138</v>
      </c>
      <c r="D13" s="3">
        <v>25369694</v>
      </c>
      <c r="E13" s="3">
        <v>51153453</v>
      </c>
      <c r="F13" s="3">
        <v>74368594</v>
      </c>
      <c r="G13" s="27">
        <v>24575785</v>
      </c>
      <c r="H13" s="15">
        <v>48881711</v>
      </c>
    </row>
    <row r="14" spans="1:8" x14ac:dyDescent="0.25">
      <c r="B14" s="4">
        <f t="shared" ref="B14:D14" si="1">SUM(B11:B13)</f>
        <v>94946094</v>
      </c>
      <c r="C14" s="4">
        <f t="shared" si="1"/>
        <v>129393488</v>
      </c>
      <c r="D14" s="4">
        <f t="shared" si="1"/>
        <v>66385313</v>
      </c>
      <c r="E14" s="4">
        <f>SUM(E11:E13)</f>
        <v>97354727</v>
      </c>
      <c r="F14" s="4">
        <f>SUM(F11:F13)</f>
        <v>123665466</v>
      </c>
      <c r="G14" s="4">
        <f t="shared" ref="G14:H14" si="2">SUM(G11:G13)</f>
        <v>33049656</v>
      </c>
      <c r="H14" s="4">
        <f t="shared" si="2"/>
        <v>58846879</v>
      </c>
    </row>
    <row r="15" spans="1:8" x14ac:dyDescent="0.25">
      <c r="A15" s="1"/>
      <c r="B15" s="4">
        <f>B7+B14</f>
        <v>244233198</v>
      </c>
      <c r="C15" s="4">
        <f>C7+C14</f>
        <v>356884523</v>
      </c>
      <c r="D15" s="4">
        <f>D7+D14</f>
        <v>138934316</v>
      </c>
      <c r="E15" s="4">
        <f>E7+E14</f>
        <v>178598504</v>
      </c>
      <c r="F15" s="4">
        <f>F7+F14</f>
        <v>250059613</v>
      </c>
      <c r="G15" s="4">
        <f t="shared" ref="G15:H15" si="3">G7+G14</f>
        <v>93482971</v>
      </c>
      <c r="H15" s="4">
        <f t="shared" si="3"/>
        <v>132057876</v>
      </c>
    </row>
    <row r="16" spans="1:8" x14ac:dyDescent="0.25">
      <c r="A16" s="16" t="s">
        <v>83</v>
      </c>
      <c r="B16" s="4"/>
      <c r="C16" s="4"/>
      <c r="D16" s="4"/>
      <c r="E16" s="4"/>
      <c r="F16" s="4"/>
    </row>
    <row r="17" spans="1:8" x14ac:dyDescent="0.25">
      <c r="A17" t="s">
        <v>16</v>
      </c>
      <c r="B17" s="3">
        <v>52809658</v>
      </c>
      <c r="C17" s="3">
        <v>83691102</v>
      </c>
      <c r="D17" s="3">
        <v>25852080</v>
      </c>
      <c r="E17" s="3">
        <v>56491500</v>
      </c>
      <c r="F17" s="3">
        <v>89915406</v>
      </c>
      <c r="G17" s="3">
        <v>27416484</v>
      </c>
      <c r="H17" s="3">
        <v>59139976</v>
      </c>
    </row>
    <row r="18" spans="1:8" x14ac:dyDescent="0.25">
      <c r="A18" t="s">
        <v>17</v>
      </c>
      <c r="B18" s="3">
        <v>9198204</v>
      </c>
      <c r="C18" s="3">
        <v>16786997</v>
      </c>
      <c r="D18" s="3">
        <v>1822379</v>
      </c>
      <c r="E18" s="3">
        <v>5817976</v>
      </c>
      <c r="F18" s="3">
        <v>9804728</v>
      </c>
      <c r="G18" s="3">
        <v>1421990</v>
      </c>
      <c r="H18" s="3">
        <v>4217790</v>
      </c>
    </row>
    <row r="19" spans="1:8" x14ac:dyDescent="0.25">
      <c r="A19" t="s">
        <v>18</v>
      </c>
      <c r="B19" s="3">
        <v>6343164</v>
      </c>
      <c r="C19" s="3">
        <v>8357723</v>
      </c>
      <c r="D19" s="3">
        <v>4319374</v>
      </c>
      <c r="E19" s="3">
        <v>7712659</v>
      </c>
      <c r="F19" s="3">
        <v>9224450</v>
      </c>
      <c r="G19" s="3">
        <v>2917562</v>
      </c>
      <c r="H19" s="3">
        <v>4747604</v>
      </c>
    </row>
    <row r="20" spans="1:8" x14ac:dyDescent="0.25">
      <c r="A20" t="s">
        <v>19</v>
      </c>
      <c r="B20" s="3">
        <v>1703950</v>
      </c>
      <c r="C20" s="3">
        <v>2563572</v>
      </c>
      <c r="D20" s="3">
        <v>651492</v>
      </c>
      <c r="E20" s="3">
        <v>1603992</v>
      </c>
      <c r="F20" s="3">
        <v>2409947</v>
      </c>
      <c r="G20" s="3">
        <v>699546</v>
      </c>
      <c r="H20" s="3">
        <v>1280182</v>
      </c>
    </row>
    <row r="21" spans="1:8" x14ac:dyDescent="0.25">
      <c r="A21" t="s">
        <v>20</v>
      </c>
      <c r="B21" s="3">
        <v>2710196</v>
      </c>
      <c r="C21" s="3">
        <v>3550117</v>
      </c>
      <c r="D21" s="3">
        <v>1917466</v>
      </c>
      <c r="E21" s="3">
        <v>2998943</v>
      </c>
      <c r="F21" s="3">
        <v>4153418</v>
      </c>
      <c r="G21" s="3">
        <v>935146</v>
      </c>
      <c r="H21" s="3">
        <v>1559918</v>
      </c>
    </row>
    <row r="22" spans="1:8" x14ac:dyDescent="0.25">
      <c r="A22" t="s">
        <v>21</v>
      </c>
      <c r="B22" s="3">
        <v>3171998</v>
      </c>
      <c r="C22" s="3">
        <v>4757997</v>
      </c>
      <c r="D22" s="3">
        <v>1586000</v>
      </c>
      <c r="E22" s="3">
        <v>3171998</v>
      </c>
      <c r="F22" s="3">
        <v>4977997</v>
      </c>
      <c r="G22" s="3">
        <v>2132268</v>
      </c>
      <c r="H22" s="3">
        <v>3721290</v>
      </c>
    </row>
    <row r="23" spans="1:8" x14ac:dyDescent="0.25">
      <c r="A23" t="s">
        <v>22</v>
      </c>
      <c r="B23" s="3">
        <v>1002141</v>
      </c>
      <c r="C23" s="3">
        <v>1330372</v>
      </c>
      <c r="D23" s="3">
        <v>398776</v>
      </c>
      <c r="E23" s="3">
        <v>876991</v>
      </c>
      <c r="F23" s="3">
        <v>1541785</v>
      </c>
      <c r="G23" s="3">
        <v>401153</v>
      </c>
      <c r="H23" s="3">
        <v>882313</v>
      </c>
    </row>
    <row r="24" spans="1:8" x14ac:dyDescent="0.25">
      <c r="A24" t="s">
        <v>23</v>
      </c>
      <c r="B24" s="3"/>
      <c r="C24" s="3"/>
      <c r="D24" s="3">
        <v>37500</v>
      </c>
      <c r="E24" s="3">
        <v>75000</v>
      </c>
      <c r="F24" s="3">
        <v>112500</v>
      </c>
      <c r="G24" s="3">
        <v>37500</v>
      </c>
      <c r="H24" s="3">
        <v>75000</v>
      </c>
    </row>
    <row r="25" spans="1:8" x14ac:dyDescent="0.25">
      <c r="A25" t="s">
        <v>24</v>
      </c>
      <c r="B25" s="3">
        <v>9800246</v>
      </c>
      <c r="C25" s="3">
        <v>15064411</v>
      </c>
      <c r="D25" s="3">
        <v>5172743</v>
      </c>
      <c r="E25" s="3">
        <v>10676696</v>
      </c>
      <c r="F25" s="3">
        <v>15983774</v>
      </c>
      <c r="G25" s="3">
        <v>4941518</v>
      </c>
      <c r="H25" s="3">
        <v>9706870</v>
      </c>
    </row>
    <row r="26" spans="1:8" x14ac:dyDescent="0.25">
      <c r="A26" t="s">
        <v>25</v>
      </c>
      <c r="B26" s="3">
        <v>5590779</v>
      </c>
      <c r="C26" s="3">
        <v>7457016</v>
      </c>
      <c r="D26" s="3">
        <v>2646284</v>
      </c>
      <c r="E26" s="3">
        <v>4841551</v>
      </c>
      <c r="F26" s="3">
        <v>8514857</v>
      </c>
      <c r="G26" s="3">
        <v>2781563</v>
      </c>
      <c r="H26" s="3">
        <v>3857210</v>
      </c>
    </row>
    <row r="27" spans="1:8" x14ac:dyDescent="0.25">
      <c r="B27" s="4">
        <f>SUM(B17:B26)</f>
        <v>92330336</v>
      </c>
      <c r="C27" s="4">
        <f t="shared" ref="C27:D27" si="4">SUM(C17:C26)</f>
        <v>143559307</v>
      </c>
      <c r="D27" s="4">
        <f t="shared" si="4"/>
        <v>44404094</v>
      </c>
      <c r="E27" s="4">
        <f>SUM(E17:E26)</f>
        <v>94267306</v>
      </c>
      <c r="F27" s="4">
        <f>SUM(F17:F26)</f>
        <v>146638862</v>
      </c>
      <c r="G27" s="4">
        <f t="shared" ref="G27:H27" si="5">SUM(G17:G26)</f>
        <v>43684730</v>
      </c>
      <c r="H27" s="4">
        <f t="shared" si="5"/>
        <v>89188153</v>
      </c>
    </row>
    <row r="28" spans="1:8" x14ac:dyDescent="0.25">
      <c r="B28" s="3"/>
      <c r="C28" s="3"/>
      <c r="D28" s="3"/>
      <c r="E28" s="3"/>
      <c r="F28" s="3"/>
    </row>
    <row r="29" spans="1:8" x14ac:dyDescent="0.25">
      <c r="A29" s="16" t="s">
        <v>84</v>
      </c>
      <c r="B29" s="4">
        <f t="shared" ref="B29:D29" si="6">B15-B27</f>
        <v>151902862</v>
      </c>
      <c r="C29" s="4">
        <f t="shared" si="6"/>
        <v>213325216</v>
      </c>
      <c r="D29" s="4">
        <f t="shared" si="6"/>
        <v>94530222</v>
      </c>
      <c r="E29" s="4">
        <f>E15-E27</f>
        <v>84331198</v>
      </c>
      <c r="F29" s="4">
        <f>F15-F27</f>
        <v>103420751</v>
      </c>
      <c r="G29" s="4">
        <f t="shared" ref="G29:H29" si="7">G15-G27</f>
        <v>49798241</v>
      </c>
      <c r="H29" s="4">
        <f t="shared" si="7"/>
        <v>42869723</v>
      </c>
    </row>
    <row r="30" spans="1:8" x14ac:dyDescent="0.25">
      <c r="A30" s="17" t="s">
        <v>85</v>
      </c>
      <c r="B30" s="4"/>
      <c r="C30" s="4"/>
      <c r="D30" s="4"/>
      <c r="E30" s="4"/>
      <c r="F30" s="4"/>
    </row>
    <row r="31" spans="1:8" x14ac:dyDescent="0.25">
      <c r="A31" t="s">
        <v>27</v>
      </c>
      <c r="B31" s="3">
        <v>10053118</v>
      </c>
      <c r="C31" s="3">
        <v>17079377</v>
      </c>
      <c r="D31" s="3">
        <v>11234459</v>
      </c>
      <c r="E31" s="3">
        <v>17154620</v>
      </c>
      <c r="F31" s="3">
        <v>-2210496</v>
      </c>
      <c r="G31" s="3">
        <v>19422716</v>
      </c>
      <c r="H31" s="3">
        <v>35085231</v>
      </c>
    </row>
    <row r="32" spans="1:8" x14ac:dyDescent="0.25">
      <c r="A32" t="s">
        <v>26</v>
      </c>
      <c r="B32" s="3">
        <v>8733173</v>
      </c>
      <c r="C32" s="3">
        <v>10336103</v>
      </c>
      <c r="D32" s="3">
        <v>4275703</v>
      </c>
      <c r="E32" s="3">
        <v>16576396</v>
      </c>
      <c r="F32" s="3">
        <v>29286775</v>
      </c>
      <c r="G32" s="3">
        <v>-30013239</v>
      </c>
      <c r="H32" s="3">
        <v>83852291</v>
      </c>
    </row>
    <row r="33" spans="1:8" x14ac:dyDescent="0.25">
      <c r="A33" t="s">
        <v>54</v>
      </c>
      <c r="B33" s="3">
        <v>-9901730</v>
      </c>
      <c r="C33" s="3">
        <v>-4665516</v>
      </c>
      <c r="D33" s="3">
        <v>21483511</v>
      </c>
      <c r="E33" s="3"/>
      <c r="F33" s="3"/>
    </row>
    <row r="34" spans="1:8" x14ac:dyDescent="0.25">
      <c r="A34" t="s">
        <v>28</v>
      </c>
      <c r="B34" s="3">
        <v>500000</v>
      </c>
      <c r="C34" s="3">
        <v>-500000</v>
      </c>
      <c r="D34" s="3"/>
      <c r="E34" s="3">
        <v>23013308</v>
      </c>
      <c r="F34" s="3">
        <v>30482170</v>
      </c>
      <c r="G34" s="3">
        <v>12973649</v>
      </c>
      <c r="H34" s="3">
        <v>23809096</v>
      </c>
    </row>
    <row r="35" spans="1:8" x14ac:dyDescent="0.25">
      <c r="A35" t="s">
        <v>29</v>
      </c>
      <c r="B35" s="3"/>
      <c r="C35" s="3"/>
      <c r="D35" s="3"/>
      <c r="E35" s="3"/>
      <c r="F35" s="3"/>
    </row>
    <row r="36" spans="1:8" x14ac:dyDescent="0.25">
      <c r="A36" s="1"/>
      <c r="B36" s="4">
        <f>SUM(B31:B35)</f>
        <v>9384561</v>
      </c>
      <c r="C36" s="4">
        <f t="shared" ref="C36:D36" si="8">SUM(C31:C35)</f>
        <v>22249964</v>
      </c>
      <c r="D36" s="4">
        <f t="shared" si="8"/>
        <v>36993673</v>
      </c>
      <c r="E36" s="4">
        <f>SUM(E31:E35)</f>
        <v>56744324</v>
      </c>
      <c r="F36" s="4">
        <f>SUM(F31:F35)</f>
        <v>57558449</v>
      </c>
      <c r="G36" s="4">
        <f>SUM(G31:G35)</f>
        <v>2383126</v>
      </c>
      <c r="H36" s="4">
        <f t="shared" ref="H36" si="9">SUM(H31:H35)</f>
        <v>142746618</v>
      </c>
    </row>
    <row r="37" spans="1:8" x14ac:dyDescent="0.25">
      <c r="A37" s="16" t="s">
        <v>86</v>
      </c>
      <c r="B37" s="4"/>
      <c r="C37" s="4"/>
      <c r="D37" s="4"/>
      <c r="E37" s="4"/>
      <c r="F37" s="4"/>
    </row>
    <row r="38" spans="1:8" x14ac:dyDescent="0.25">
      <c r="A38" s="16" t="s">
        <v>87</v>
      </c>
      <c r="B38" s="4">
        <f t="shared" ref="B38:D38" si="10">B29-B36</f>
        <v>142518301</v>
      </c>
      <c r="C38" s="4">
        <f t="shared" si="10"/>
        <v>191075252</v>
      </c>
      <c r="D38" s="4">
        <f t="shared" si="10"/>
        <v>57536549</v>
      </c>
      <c r="E38" s="4">
        <f>E29-E36</f>
        <v>27586874</v>
      </c>
      <c r="F38" s="4">
        <f>F29-F36</f>
        <v>45862302</v>
      </c>
      <c r="G38" s="4">
        <f>G29-G36</f>
        <v>47415115</v>
      </c>
      <c r="H38" s="4">
        <f t="shared" ref="H38" si="11">H29-H36</f>
        <v>-99876895</v>
      </c>
    </row>
    <row r="39" spans="1:8" x14ac:dyDescent="0.25">
      <c r="A39" t="s">
        <v>30</v>
      </c>
      <c r="B39" s="3"/>
      <c r="C39" s="3">
        <v>28755551</v>
      </c>
      <c r="D39" s="3">
        <v>6779718</v>
      </c>
      <c r="E39" s="3">
        <v>8775318</v>
      </c>
      <c r="F39" s="3">
        <v>13775318</v>
      </c>
      <c r="G39" s="3">
        <v>6277698</v>
      </c>
      <c r="H39" s="3">
        <v>12655826</v>
      </c>
    </row>
    <row r="40" spans="1:8" x14ac:dyDescent="0.25">
      <c r="A40" t="s">
        <v>31</v>
      </c>
      <c r="B40" s="3"/>
      <c r="C40" s="3"/>
      <c r="D40" s="3"/>
      <c r="E40" s="3"/>
      <c r="F40" s="3"/>
      <c r="G40">
        <v>491956</v>
      </c>
      <c r="H40">
        <v>-156315</v>
      </c>
    </row>
    <row r="41" spans="1:8" x14ac:dyDescent="0.25">
      <c r="B41" s="3"/>
      <c r="C41" s="3">
        <f t="shared" ref="C41:H41" si="12">C39+C40</f>
        <v>28755551</v>
      </c>
      <c r="D41" s="3">
        <f t="shared" si="12"/>
        <v>6779718</v>
      </c>
      <c r="E41" s="3">
        <f t="shared" si="12"/>
        <v>8775318</v>
      </c>
      <c r="F41" s="4">
        <f t="shared" si="12"/>
        <v>13775318</v>
      </c>
      <c r="G41" s="4">
        <f t="shared" si="12"/>
        <v>6769654</v>
      </c>
      <c r="H41" s="4">
        <f t="shared" si="12"/>
        <v>12499511</v>
      </c>
    </row>
    <row r="42" spans="1:8" x14ac:dyDescent="0.25">
      <c r="A42" s="1" t="s">
        <v>88</v>
      </c>
      <c r="B42" s="4">
        <f>(B38-B41)</f>
        <v>142518301</v>
      </c>
      <c r="C42" s="4">
        <f>(C38-C41)</f>
        <v>162319701</v>
      </c>
      <c r="D42" s="4">
        <f t="shared" ref="D42" si="13">D38-D41</f>
        <v>50756831</v>
      </c>
      <c r="E42" s="4">
        <f>E38-E41</f>
        <v>18811556</v>
      </c>
      <c r="F42" s="4">
        <f>(F38-F41)</f>
        <v>32086984</v>
      </c>
      <c r="G42" s="4">
        <f>(G38-G41)</f>
        <v>40645461</v>
      </c>
      <c r="H42" s="4">
        <f t="shared" ref="H42" si="14">(H38-H41)</f>
        <v>-112376406</v>
      </c>
    </row>
    <row r="43" spans="1:8" x14ac:dyDescent="0.25">
      <c r="A43" s="19" t="s">
        <v>89</v>
      </c>
      <c r="B43" s="11">
        <f>B42/('1'!B35/10)</f>
        <v>1.1849993343237601</v>
      </c>
      <c r="C43" s="11">
        <f>C42/('1'!C35/10)</f>
        <v>1.3496423707200369</v>
      </c>
      <c r="D43" s="11">
        <f>D42/('1'!D35/10)</f>
        <v>0.42202868351190631</v>
      </c>
      <c r="E43" s="11">
        <f>E42/('1'!E35/10)</f>
        <v>0.14219342219261311</v>
      </c>
      <c r="F43" s="11">
        <f>F42/('1'!F35/10)</f>
        <v>0.24254017385906945</v>
      </c>
      <c r="G43" s="11">
        <f>G42/('1'!G35/10)</f>
        <v>0.30723227765881728</v>
      </c>
      <c r="H43" s="11">
        <f>H42/('1'!H35/10)</f>
        <v>-0.84943455729268214</v>
      </c>
    </row>
    <row r="44" spans="1:8" x14ac:dyDescent="0.25">
      <c r="A44" s="19" t="s">
        <v>90</v>
      </c>
      <c r="B44" s="4">
        <f>'1'!B35/10</f>
        <v>120268676</v>
      </c>
      <c r="C44" s="4">
        <f>'1'!C35/10</f>
        <v>120268676</v>
      </c>
      <c r="D44" s="4">
        <f>'1'!D35/10</f>
        <v>120268676</v>
      </c>
      <c r="E44" s="4">
        <f>'1'!E35/10</f>
        <v>132295543</v>
      </c>
      <c r="F44" s="4">
        <f>'1'!F35/10</f>
        <v>132295543</v>
      </c>
      <c r="G44" s="4">
        <f>'1'!G35/10</f>
        <v>132295543</v>
      </c>
      <c r="H44" s="4">
        <f>'1'!H35/10</f>
        <v>132295543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5" topLeftCell="G28" activePane="bottomRight" state="frozen"/>
      <selection pane="topRight" activeCell="B1" sqref="B1"/>
      <selection pane="bottomLeft" activeCell="A4" sqref="A4"/>
      <selection pane="bottomRight" activeCell="H44" sqref="H44"/>
    </sheetView>
  </sheetViews>
  <sheetFormatPr defaultRowHeight="15" x14ac:dyDescent="0.25"/>
  <cols>
    <col min="1" max="1" width="50" bestFit="1" customWidth="1"/>
    <col min="2" max="3" width="15" bestFit="1" customWidth="1"/>
    <col min="4" max="4" width="13.42578125" bestFit="1" customWidth="1"/>
    <col min="5" max="6" width="15" bestFit="1" customWidth="1"/>
    <col min="7" max="7" width="16" bestFit="1" customWidth="1"/>
    <col min="8" max="8" width="13.85546875" customWidth="1"/>
  </cols>
  <sheetData>
    <row r="1" spans="1:8" x14ac:dyDescent="0.25">
      <c r="A1" s="1" t="s">
        <v>65</v>
      </c>
    </row>
    <row r="2" spans="1:8" s="8" customFormat="1" x14ac:dyDescent="0.25">
      <c r="A2" s="1" t="s">
        <v>112</v>
      </c>
      <c r="B2"/>
      <c r="C2"/>
      <c r="D2"/>
      <c r="E2"/>
      <c r="F2"/>
      <c r="G2"/>
      <c r="H2"/>
    </row>
    <row r="3" spans="1:8" s="8" customFormat="1" x14ac:dyDescent="0.25">
      <c r="A3" t="s">
        <v>107</v>
      </c>
      <c r="B3"/>
      <c r="C3"/>
      <c r="D3"/>
      <c r="E3"/>
      <c r="F3"/>
    </row>
    <row r="4" spans="1:8" s="8" customFormat="1" ht="18.75" x14ac:dyDescent="0.3">
      <c r="A4" s="23"/>
      <c r="B4" s="25" t="s">
        <v>63</v>
      </c>
      <c r="C4" s="25" t="s">
        <v>62</v>
      </c>
      <c r="D4" s="25" t="s">
        <v>64</v>
      </c>
      <c r="E4" s="25" t="s">
        <v>63</v>
      </c>
      <c r="F4" s="25" t="s">
        <v>62</v>
      </c>
      <c r="G4" s="25" t="s">
        <v>64</v>
      </c>
      <c r="H4" s="25" t="s">
        <v>63</v>
      </c>
    </row>
    <row r="5" spans="1:8" ht="15.75" x14ac:dyDescent="0.25">
      <c r="B5" s="24">
        <v>42916</v>
      </c>
      <c r="C5" s="24">
        <v>43008</v>
      </c>
      <c r="D5" s="24">
        <v>43190</v>
      </c>
      <c r="E5" s="24">
        <v>43281</v>
      </c>
      <c r="F5" s="24">
        <v>43373</v>
      </c>
      <c r="G5" s="26">
        <v>43555</v>
      </c>
      <c r="H5" s="26">
        <v>43646</v>
      </c>
    </row>
    <row r="6" spans="1:8" ht="15.75" x14ac:dyDescent="0.25">
      <c r="A6" s="16" t="s">
        <v>71</v>
      </c>
      <c r="B6" s="13"/>
      <c r="C6" s="13"/>
      <c r="D6" s="13"/>
      <c r="E6" s="13"/>
      <c r="F6" s="13"/>
    </row>
    <row r="7" spans="1:8" x14ac:dyDescent="0.25">
      <c r="A7" s="17" t="s">
        <v>72</v>
      </c>
      <c r="B7" s="3"/>
      <c r="C7" s="3"/>
      <c r="D7" s="3"/>
      <c r="E7" s="3"/>
      <c r="F7" s="3"/>
    </row>
    <row r="8" spans="1:8" x14ac:dyDescent="0.25">
      <c r="A8" t="s">
        <v>32</v>
      </c>
      <c r="B8" s="3">
        <v>488993958</v>
      </c>
      <c r="C8" s="3">
        <v>767972175</v>
      </c>
      <c r="D8" s="3">
        <v>284766079</v>
      </c>
      <c r="E8" s="3">
        <v>545270430</v>
      </c>
      <c r="F8" s="3">
        <v>838355063</v>
      </c>
      <c r="G8" s="3">
        <v>289809372</v>
      </c>
      <c r="H8" s="3">
        <v>507352785</v>
      </c>
    </row>
    <row r="9" spans="1:8" x14ac:dyDescent="0.25">
      <c r="A9" t="s">
        <v>33</v>
      </c>
      <c r="B9" s="3">
        <v>-324003226</v>
      </c>
      <c r="C9" s="3">
        <v>-506452970</v>
      </c>
      <c r="D9" s="3">
        <v>-196359646</v>
      </c>
      <c r="E9" s="3">
        <v>-415408109</v>
      </c>
      <c r="F9" s="3">
        <v>-635136983</v>
      </c>
      <c r="G9" s="3">
        <v>-211616983</v>
      </c>
      <c r="H9" s="3">
        <v>-459285511</v>
      </c>
    </row>
    <row r="10" spans="1:8" x14ac:dyDescent="0.25">
      <c r="A10" t="s">
        <v>34</v>
      </c>
      <c r="B10" s="3">
        <v>7145751</v>
      </c>
      <c r="C10" s="3">
        <v>12253012</v>
      </c>
      <c r="D10" s="3">
        <v>3881449</v>
      </c>
      <c r="E10" s="3">
        <v>5755606</v>
      </c>
      <c r="F10" s="3">
        <v>6321731</v>
      </c>
      <c r="G10" s="3">
        <v>5769435</v>
      </c>
      <c r="H10" s="3">
        <v>6702394</v>
      </c>
    </row>
    <row r="11" spans="1:8" x14ac:dyDescent="0.25">
      <c r="A11" t="s">
        <v>35</v>
      </c>
      <c r="B11" s="3">
        <v>1000000</v>
      </c>
      <c r="C11" s="3">
        <v>1000000</v>
      </c>
      <c r="D11" s="3">
        <v>1200000</v>
      </c>
      <c r="E11" s="3">
        <v>1200000</v>
      </c>
      <c r="F11" s="3">
        <v>1200000</v>
      </c>
      <c r="G11" s="3">
        <v>600000</v>
      </c>
      <c r="H11" s="3">
        <v>600000</v>
      </c>
    </row>
    <row r="12" spans="1:8" x14ac:dyDescent="0.25">
      <c r="A12" t="s">
        <v>36</v>
      </c>
      <c r="B12" s="3">
        <v>10053508</v>
      </c>
      <c r="C12" s="3">
        <v>15611248</v>
      </c>
      <c r="D12" s="3">
        <v>7956523</v>
      </c>
      <c r="E12" s="3">
        <v>14946774</v>
      </c>
      <c r="F12" s="3">
        <v>20699312</v>
      </c>
      <c r="G12" s="3">
        <v>2807464</v>
      </c>
      <c r="H12" s="3">
        <v>7929295</v>
      </c>
    </row>
    <row r="13" spans="1:8" x14ac:dyDescent="0.25">
      <c r="A13" t="s">
        <v>37</v>
      </c>
      <c r="B13" s="3">
        <v>-55981656</v>
      </c>
      <c r="C13" s="3">
        <v>-88449099</v>
      </c>
      <c r="D13" s="3">
        <v>-27438080</v>
      </c>
      <c r="E13" s="3">
        <v>-59663498</v>
      </c>
      <c r="F13" s="3">
        <v>-94893403</v>
      </c>
      <c r="G13" s="3">
        <v>-29548752</v>
      </c>
      <c r="H13" s="3">
        <v>-62861266</v>
      </c>
    </row>
    <row r="14" spans="1:8" x14ac:dyDescent="0.25">
      <c r="A14" t="s">
        <v>38</v>
      </c>
      <c r="B14" s="3">
        <v>-2710196</v>
      </c>
      <c r="C14" s="3">
        <v>-3550117</v>
      </c>
      <c r="D14" s="3">
        <v>-1917466</v>
      </c>
      <c r="E14" s="3">
        <v>-2998943</v>
      </c>
      <c r="F14" s="3">
        <v>-4153418</v>
      </c>
      <c r="G14" s="3">
        <v>-935146</v>
      </c>
      <c r="H14" s="3">
        <v>-1559918</v>
      </c>
    </row>
    <row r="15" spans="1:8" x14ac:dyDescent="0.25">
      <c r="A15" t="s">
        <v>39</v>
      </c>
      <c r="B15" s="3">
        <v>-34945160</v>
      </c>
      <c r="C15" s="3">
        <v>-44137136</v>
      </c>
      <c r="D15" s="3">
        <v>-2355724</v>
      </c>
      <c r="E15" s="3">
        <v>-15710157</v>
      </c>
      <c r="F15" s="3">
        <v>-22730075</v>
      </c>
      <c r="G15" s="3">
        <v>-8871847</v>
      </c>
      <c r="H15" s="3">
        <v>-12305976</v>
      </c>
    </row>
    <row r="16" spans="1:8" x14ac:dyDescent="0.25">
      <c r="A16" t="s">
        <v>40</v>
      </c>
      <c r="B16" s="3">
        <v>86800343</v>
      </c>
      <c r="C16" s="3">
        <v>115689476</v>
      </c>
      <c r="D16" s="3">
        <v>61303864</v>
      </c>
      <c r="E16" s="3">
        <v>90399121</v>
      </c>
      <c r="F16" s="3">
        <v>116143735</v>
      </c>
      <c r="G16" s="3">
        <v>26680220</v>
      </c>
      <c r="H16" s="3">
        <v>51544485</v>
      </c>
    </row>
    <row r="17" spans="1:8" x14ac:dyDescent="0.25">
      <c r="A17" t="s">
        <v>41</v>
      </c>
      <c r="B17" s="3">
        <v>-24988232</v>
      </c>
      <c r="C17" s="3">
        <v>-38505485</v>
      </c>
      <c r="D17" s="3">
        <v>-10624472</v>
      </c>
      <c r="E17" s="3">
        <v>-22811819</v>
      </c>
      <c r="F17" s="3">
        <v>-34306977</v>
      </c>
      <c r="G17" s="3">
        <v>-8614725</v>
      </c>
      <c r="H17" s="3">
        <v>-15767798</v>
      </c>
    </row>
    <row r="18" spans="1:8" x14ac:dyDescent="0.25">
      <c r="A18" s="5"/>
      <c r="B18" s="4">
        <f t="shared" ref="B18:D18" si="0">SUM(B8:B17)</f>
        <v>151365090</v>
      </c>
      <c r="C18" s="4">
        <f t="shared" si="0"/>
        <v>231431104</v>
      </c>
      <c r="D18" s="4">
        <f t="shared" si="0"/>
        <v>120412527</v>
      </c>
      <c r="E18" s="4">
        <f>SUM(E8:E17)</f>
        <v>140979405</v>
      </c>
      <c r="F18" s="4">
        <f>SUM(F8:F17)</f>
        <v>191498985</v>
      </c>
      <c r="G18" s="4">
        <f t="shared" ref="G18" si="1">SUM(G8:G17)</f>
        <v>66079038</v>
      </c>
      <c r="H18" s="4">
        <f>SUM(H8:H17)</f>
        <v>22348490</v>
      </c>
    </row>
    <row r="19" spans="1:8" x14ac:dyDescent="0.25">
      <c r="A19" s="18" t="s">
        <v>73</v>
      </c>
      <c r="B19" s="3"/>
      <c r="C19" s="3"/>
      <c r="D19" s="3"/>
      <c r="E19" s="3"/>
      <c r="F19" s="3"/>
    </row>
    <row r="20" spans="1:8" x14ac:dyDescent="0.25">
      <c r="A20" t="s">
        <v>42</v>
      </c>
      <c r="B20" s="3">
        <v>-17352434</v>
      </c>
      <c r="C20" s="3">
        <v>-66110280</v>
      </c>
      <c r="D20" s="3">
        <v>-39260421</v>
      </c>
      <c r="E20" s="3">
        <v>-62150659</v>
      </c>
      <c r="F20" s="3">
        <v>-74775193</v>
      </c>
      <c r="G20" s="3">
        <v>1033971</v>
      </c>
      <c r="H20" s="3">
        <v>-1828272</v>
      </c>
    </row>
    <row r="21" spans="1:8" x14ac:dyDescent="0.25">
      <c r="A21" t="s">
        <v>43</v>
      </c>
      <c r="B21" s="3">
        <v>-490053332</v>
      </c>
      <c r="C21" s="3">
        <v>-1115411528</v>
      </c>
      <c r="D21" s="3">
        <v>43376859</v>
      </c>
      <c r="E21" s="3">
        <v>119751706</v>
      </c>
      <c r="F21" s="3">
        <v>179184758</v>
      </c>
      <c r="G21" s="3">
        <v>85857171</v>
      </c>
      <c r="H21" s="3">
        <v>137494696</v>
      </c>
    </row>
    <row r="22" spans="1:8" x14ac:dyDescent="0.25">
      <c r="A22" t="s">
        <v>44</v>
      </c>
      <c r="B22" s="3">
        <v>-19207230</v>
      </c>
      <c r="C22" s="3">
        <v>-17481562</v>
      </c>
      <c r="D22" s="3">
        <v>-21285960</v>
      </c>
      <c r="E22" s="3">
        <v>-32180080</v>
      </c>
      <c r="F22" s="3">
        <v>-44508756</v>
      </c>
      <c r="G22" s="3">
        <v>-22600414</v>
      </c>
      <c r="H22" s="3">
        <v>66146</v>
      </c>
    </row>
    <row r="23" spans="1:8" x14ac:dyDescent="0.25">
      <c r="A23" t="s">
        <v>45</v>
      </c>
      <c r="B23" s="3">
        <v>472209989</v>
      </c>
      <c r="C23" s="3">
        <v>1070635694</v>
      </c>
      <c r="D23" s="3">
        <v>-346663180</v>
      </c>
      <c r="E23" s="3">
        <v>-212956893</v>
      </c>
      <c r="F23" s="3">
        <v>-375286490</v>
      </c>
      <c r="G23" s="3">
        <v>72995978</v>
      </c>
      <c r="H23" s="3">
        <v>-156052558</v>
      </c>
    </row>
    <row r="24" spans="1:8" x14ac:dyDescent="0.25">
      <c r="A24" t="s">
        <v>56</v>
      </c>
      <c r="B24" s="3"/>
      <c r="C24" s="3"/>
      <c r="D24" s="3"/>
      <c r="E24" s="3"/>
      <c r="F24" s="3"/>
    </row>
    <row r="25" spans="1:8" x14ac:dyDescent="0.25">
      <c r="A25" t="s">
        <v>46</v>
      </c>
      <c r="B25" s="3">
        <v>96059993</v>
      </c>
      <c r="C25" s="3">
        <v>-23066035</v>
      </c>
      <c r="D25" s="3">
        <v>18423223</v>
      </c>
      <c r="E25" s="3">
        <v>50903742</v>
      </c>
      <c r="F25" s="3">
        <v>55061811</v>
      </c>
      <c r="G25" s="3">
        <v>23671473</v>
      </c>
      <c r="H25" s="3">
        <v>68993558</v>
      </c>
    </row>
    <row r="26" spans="1:8" x14ac:dyDescent="0.25">
      <c r="A26" t="s">
        <v>47</v>
      </c>
      <c r="B26" s="4">
        <f t="shared" ref="B26:D26" si="2">SUM(B20:B25)</f>
        <v>41656986</v>
      </c>
      <c r="C26" s="4">
        <f t="shared" si="2"/>
        <v>-151433711</v>
      </c>
      <c r="D26" s="4">
        <f t="shared" si="2"/>
        <v>-345409479</v>
      </c>
      <c r="E26" s="4">
        <f>SUM(E20:E25)</f>
        <v>-136632184</v>
      </c>
      <c r="F26" s="4">
        <f>SUM(F20:F25)</f>
        <v>-260323870</v>
      </c>
      <c r="G26" s="4">
        <f t="shared" ref="G26:H26" si="3">SUM(G20:G25)</f>
        <v>160958179</v>
      </c>
      <c r="H26" s="4">
        <f t="shared" si="3"/>
        <v>48673570</v>
      </c>
    </row>
    <row r="27" spans="1:8" x14ac:dyDescent="0.25">
      <c r="A27" s="1"/>
      <c r="B27" s="4">
        <f t="shared" ref="B27:C27" si="4">B18+B26</f>
        <v>193022076</v>
      </c>
      <c r="C27" s="4">
        <f t="shared" si="4"/>
        <v>79997393</v>
      </c>
      <c r="D27" s="4">
        <f>D18+D26</f>
        <v>-224996952</v>
      </c>
      <c r="E27" s="4">
        <f>E18+E26</f>
        <v>4347221</v>
      </c>
      <c r="F27" s="4">
        <f>F18+F26</f>
        <v>-68824885</v>
      </c>
      <c r="G27" s="4">
        <f>G18+G26</f>
        <v>227037217</v>
      </c>
      <c r="H27" s="4">
        <f>H18+H26</f>
        <v>71022060</v>
      </c>
    </row>
    <row r="28" spans="1:8" x14ac:dyDescent="0.25">
      <c r="A28" s="16" t="s">
        <v>74</v>
      </c>
      <c r="B28" s="3"/>
      <c r="C28" s="3"/>
      <c r="D28" s="3"/>
      <c r="E28" s="3"/>
      <c r="F28" s="3"/>
    </row>
    <row r="29" spans="1:8" x14ac:dyDescent="0.25">
      <c r="A29" s="2" t="s">
        <v>55</v>
      </c>
      <c r="B29" s="3"/>
      <c r="C29" s="3">
        <v>451000</v>
      </c>
      <c r="D29" s="3"/>
      <c r="E29" s="3"/>
      <c r="F29" s="3"/>
    </row>
    <row r="30" spans="1:8" x14ac:dyDescent="0.25">
      <c r="A30" s="2" t="s">
        <v>48</v>
      </c>
      <c r="B30" s="3">
        <v>-1008272</v>
      </c>
      <c r="C30" s="3">
        <v>-3719222</v>
      </c>
      <c r="D30" s="3">
        <v>-254897</v>
      </c>
      <c r="E30" s="3">
        <v>-996170</v>
      </c>
      <c r="F30" s="3">
        <v>-2378738</v>
      </c>
      <c r="G30" s="3">
        <v>-243950</v>
      </c>
      <c r="H30" s="3">
        <v>-1132987</v>
      </c>
    </row>
    <row r="31" spans="1:8" x14ac:dyDescent="0.25">
      <c r="A31" s="2" t="s">
        <v>57</v>
      </c>
      <c r="B31" s="3"/>
      <c r="C31" s="3"/>
      <c r="D31" s="3"/>
      <c r="E31" s="3"/>
      <c r="F31" s="3"/>
    </row>
    <row r="32" spans="1:8" x14ac:dyDescent="0.25">
      <c r="A32" s="1"/>
      <c r="B32" s="3"/>
      <c r="C32" s="3"/>
      <c r="D32" s="3"/>
      <c r="E32" s="3"/>
      <c r="F32" s="3"/>
    </row>
    <row r="33" spans="1:8" x14ac:dyDescent="0.25">
      <c r="A33" s="1"/>
      <c r="B33" s="3">
        <f t="shared" ref="B33:H33" si="5">SUM(B29:B31)</f>
        <v>-1008272</v>
      </c>
      <c r="C33" s="3">
        <f t="shared" si="5"/>
        <v>-3268222</v>
      </c>
      <c r="D33" s="3">
        <f t="shared" si="5"/>
        <v>-254897</v>
      </c>
      <c r="E33" s="4">
        <f t="shared" si="5"/>
        <v>-996170</v>
      </c>
      <c r="F33" s="4">
        <f t="shared" si="5"/>
        <v>-2378738</v>
      </c>
      <c r="G33" s="4">
        <f t="shared" si="5"/>
        <v>-243950</v>
      </c>
      <c r="H33" s="4">
        <f t="shared" si="5"/>
        <v>-1132987</v>
      </c>
    </row>
    <row r="34" spans="1:8" x14ac:dyDescent="0.25">
      <c r="A34" s="16" t="s">
        <v>75</v>
      </c>
      <c r="B34" s="3"/>
      <c r="C34" s="3"/>
      <c r="D34" s="3"/>
      <c r="E34" s="3"/>
      <c r="F34" s="3"/>
    </row>
    <row r="35" spans="1:8" x14ac:dyDescent="0.25">
      <c r="A35" s="2" t="s">
        <v>50</v>
      </c>
      <c r="B35" s="3">
        <v>-27973863</v>
      </c>
      <c r="C35" s="3">
        <v>-9835162</v>
      </c>
      <c r="D35" s="3">
        <v>192958940</v>
      </c>
      <c r="E35" s="3">
        <v>1565779</v>
      </c>
      <c r="F35" s="3">
        <v>76319549</v>
      </c>
      <c r="G35" s="3">
        <v>-244766357</v>
      </c>
      <c r="H35" s="3">
        <v>-127412215</v>
      </c>
    </row>
    <row r="36" spans="1:8" x14ac:dyDescent="0.25">
      <c r="A36" s="2" t="s">
        <v>49</v>
      </c>
      <c r="B36" s="3"/>
      <c r="C36" s="3"/>
      <c r="D36" s="3"/>
      <c r="E36" s="3"/>
      <c r="F36" s="3"/>
    </row>
    <row r="37" spans="1:8" x14ac:dyDescent="0.25">
      <c r="A37" s="1"/>
      <c r="B37" s="4">
        <f t="shared" ref="B37:C37" si="6">SUM(B35:B36)</f>
        <v>-27973863</v>
      </c>
      <c r="C37" s="4">
        <f t="shared" si="6"/>
        <v>-9835162</v>
      </c>
      <c r="D37" s="4">
        <f>SUM(D35:D36)</f>
        <v>192958940</v>
      </c>
      <c r="E37" s="4">
        <f>SUM(E35:E36)</f>
        <v>1565779</v>
      </c>
      <c r="F37" s="4">
        <f>SUM(F35:F36)</f>
        <v>76319549</v>
      </c>
      <c r="G37" s="4">
        <f>SUM(G35:G36)</f>
        <v>-244766357</v>
      </c>
      <c r="H37" s="4">
        <f>SUM(H35:H36)</f>
        <v>-127412215</v>
      </c>
    </row>
    <row r="38" spans="1:8" x14ac:dyDescent="0.25">
      <c r="A38" s="16" t="s">
        <v>76</v>
      </c>
      <c r="B38" s="4">
        <f t="shared" ref="B38:H38" si="7">B27+B33+B37</f>
        <v>164039941</v>
      </c>
      <c r="C38" s="4">
        <f t="shared" si="7"/>
        <v>66894009</v>
      </c>
      <c r="D38" s="4">
        <f t="shared" si="7"/>
        <v>-32292909</v>
      </c>
      <c r="E38" s="4">
        <f t="shared" si="7"/>
        <v>4916830</v>
      </c>
      <c r="F38" s="4">
        <f t="shared" si="7"/>
        <v>5115926</v>
      </c>
      <c r="G38" s="4">
        <f t="shared" si="7"/>
        <v>-17973090</v>
      </c>
      <c r="H38" s="4">
        <f t="shared" si="7"/>
        <v>-57523142</v>
      </c>
    </row>
    <row r="39" spans="1:8" x14ac:dyDescent="0.25">
      <c r="A39" s="19" t="s">
        <v>77</v>
      </c>
      <c r="B39" s="3">
        <v>624866477</v>
      </c>
      <c r="C39" s="3">
        <v>624866477</v>
      </c>
      <c r="D39" s="3">
        <v>510212462</v>
      </c>
      <c r="E39" s="4">
        <v>510212462</v>
      </c>
      <c r="F39" s="3">
        <v>510212462</v>
      </c>
      <c r="G39" s="15">
        <v>527333683</v>
      </c>
      <c r="H39" s="15">
        <v>527333683</v>
      </c>
    </row>
    <row r="40" spans="1:8" x14ac:dyDescent="0.25">
      <c r="A40" s="16" t="s">
        <v>78</v>
      </c>
      <c r="B40" s="4">
        <f t="shared" ref="B40:D40" si="8">SUM(B38:B39)</f>
        <v>788906418</v>
      </c>
      <c r="C40" s="4">
        <f>SUM(C38:C39)</f>
        <v>691760486</v>
      </c>
      <c r="D40" s="4">
        <f t="shared" si="8"/>
        <v>477919553</v>
      </c>
      <c r="E40" s="4">
        <f>SUM(E38:E39)</f>
        <v>515129292</v>
      </c>
      <c r="F40" s="4">
        <f>SUM(F38:F39)</f>
        <v>515328388</v>
      </c>
      <c r="G40" s="4">
        <f>SUM(G38:G39)</f>
        <v>509360593</v>
      </c>
      <c r="H40" s="4">
        <f>SUM(H38:H39)</f>
        <v>469810541</v>
      </c>
    </row>
    <row r="41" spans="1:8" x14ac:dyDescent="0.25">
      <c r="A41" s="19" t="s">
        <v>79</v>
      </c>
      <c r="B41" s="10">
        <f>B27/('1'!B35/10)</f>
        <v>1.6049239288208343</v>
      </c>
      <c r="C41" s="10">
        <f>C27/('1'!C35/10)</f>
        <v>0.66515568027039729</v>
      </c>
      <c r="D41" s="10">
        <f>D27/('1'!D35/10)</f>
        <v>-1.8707859725669551</v>
      </c>
      <c r="E41" s="10">
        <f>E27/('1'!E35/10)</f>
        <v>3.285992030736818E-2</v>
      </c>
      <c r="F41" s="10">
        <f>F27/('1'!F35/10)</f>
        <v>-0.52023585556468821</v>
      </c>
      <c r="G41" s="10">
        <f>G27/('1'!G35/10)</f>
        <v>1.7161365519320633</v>
      </c>
      <c r="H41" s="10">
        <f>H27/('1'!H35/10)</f>
        <v>0.53684393585353063</v>
      </c>
    </row>
    <row r="42" spans="1:8" x14ac:dyDescent="0.25">
      <c r="A42" s="16" t="s">
        <v>80</v>
      </c>
      <c r="B42" s="4">
        <f>'1'!B35/10</f>
        <v>120268676</v>
      </c>
      <c r="C42" s="4">
        <f>'1'!C35/10</f>
        <v>120268676</v>
      </c>
      <c r="D42" s="4">
        <f>'1'!D35/10</f>
        <v>120268676</v>
      </c>
      <c r="E42" s="4">
        <f>'1'!E35/10</f>
        <v>132295543</v>
      </c>
      <c r="F42" s="4">
        <f>'1'!F35/10</f>
        <v>132295543</v>
      </c>
      <c r="G42" s="4">
        <f>'1'!G35/10</f>
        <v>132295543</v>
      </c>
      <c r="H42" s="4">
        <f>'1'!H35/10</f>
        <v>132295543</v>
      </c>
    </row>
    <row r="44" spans="1:8" x14ac:dyDescent="0.25">
      <c r="A4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7" sqref="I7"/>
    </sheetView>
  </sheetViews>
  <sheetFormatPr defaultRowHeight="15" x14ac:dyDescent="0.25"/>
  <cols>
    <col min="1" max="1" width="34.5703125" bestFit="1" customWidth="1"/>
    <col min="2" max="2" width="9.42578125" customWidth="1"/>
    <col min="3" max="3" width="11.42578125" customWidth="1"/>
    <col min="4" max="4" width="12.85546875" customWidth="1"/>
    <col min="5" max="5" width="11.7109375" customWidth="1"/>
    <col min="6" max="6" width="11.140625" customWidth="1"/>
  </cols>
  <sheetData>
    <row r="1" spans="1:6" x14ac:dyDescent="0.25">
      <c r="A1" s="1" t="s">
        <v>65</v>
      </c>
    </row>
    <row r="2" spans="1:6" x14ac:dyDescent="0.25">
      <c r="A2" s="1" t="s">
        <v>58</v>
      </c>
    </row>
    <row r="3" spans="1:6" x14ac:dyDescent="0.25">
      <c r="A3" t="s">
        <v>107</v>
      </c>
    </row>
    <row r="4" spans="1:6" ht="18.75" x14ac:dyDescent="0.3">
      <c r="A4" s="23"/>
      <c r="B4" s="12" t="s">
        <v>64</v>
      </c>
      <c r="C4" s="12" t="s">
        <v>63</v>
      </c>
      <c r="D4" s="12" t="s">
        <v>62</v>
      </c>
      <c r="E4" s="12" t="s">
        <v>108</v>
      </c>
      <c r="F4" s="12" t="s">
        <v>109</v>
      </c>
    </row>
    <row r="5" spans="1:6" ht="15.75" x14ac:dyDescent="0.25">
      <c r="B5" s="24">
        <v>42916</v>
      </c>
      <c r="C5" s="24">
        <v>43008</v>
      </c>
      <c r="D5" s="24">
        <v>43190</v>
      </c>
      <c r="E5" s="24">
        <v>43281</v>
      </c>
      <c r="F5" s="24">
        <v>43373</v>
      </c>
    </row>
    <row r="6" spans="1:6" x14ac:dyDescent="0.25">
      <c r="A6" t="s">
        <v>66</v>
      </c>
      <c r="B6" s="9">
        <f>'2'!B7/'2'!B9</f>
        <v>0.40888305689784527</v>
      </c>
      <c r="C6" s="9">
        <f>'2'!C7/'2'!C8</f>
        <v>0.28646807651754808</v>
      </c>
      <c r="D6" s="9">
        <f>'2'!D7/'2'!D8</f>
        <v>0.25276692389355787</v>
      </c>
      <c r="E6" s="9">
        <f>'2'!E7/'2'!E8</f>
        <v>0.1534601182891307</v>
      </c>
      <c r="F6" s="9">
        <f>'2'!F28/'2'!F14</f>
        <v>0</v>
      </c>
    </row>
    <row r="7" spans="1:6" x14ac:dyDescent="0.25">
      <c r="A7" t="s">
        <v>59</v>
      </c>
      <c r="B7" s="9">
        <f>'2'!B29/'2'!B15</f>
        <v>0.62195828922487428</v>
      </c>
      <c r="C7" s="9">
        <f>'2'!C29/'2'!C15</f>
        <v>0.59774297357243478</v>
      </c>
      <c r="D7" s="9">
        <f>'2'!D29/'2'!D15</f>
        <v>0.6803950580503092</v>
      </c>
      <c r="E7" s="9">
        <f>'2'!E29/'2'!E15</f>
        <v>0.47218311526282436</v>
      </c>
      <c r="F7" s="9">
        <f>'2'!F29/'2'!F15</f>
        <v>0.41358438397647207</v>
      </c>
    </row>
    <row r="8" spans="1:6" x14ac:dyDescent="0.25">
      <c r="A8" t="s">
        <v>60</v>
      </c>
      <c r="B8" s="9">
        <f>'2'!B42/'2'!B15</f>
        <v>0.58353369716757342</v>
      </c>
      <c r="C8" s="9">
        <f>'2'!C42/'2'!C15</f>
        <v>0.45482415330182308</v>
      </c>
      <c r="D8" s="9">
        <f>'2'!D42/'2'!D15</f>
        <v>0.36532969291762302</v>
      </c>
      <c r="E8" s="9">
        <f>'2'!E42/'2'!E15</f>
        <v>0.10532874340313624</v>
      </c>
      <c r="F8" s="9">
        <f>'2'!F42/'2'!F15</f>
        <v>0.1283173384740062</v>
      </c>
    </row>
    <row r="9" spans="1:6" x14ac:dyDescent="0.25">
      <c r="A9" t="s">
        <v>67</v>
      </c>
      <c r="B9" s="9">
        <f>'2'!B42/'1'!B24</f>
        <v>1.2712507174133662E-2</v>
      </c>
      <c r="C9" s="9">
        <f>'2'!C42/'1'!C24</f>
        <v>1.3832175590999701E-2</v>
      </c>
      <c r="D9" s="9">
        <f>'2'!D42/'1'!D24</f>
        <v>4.3038895700472342E-3</v>
      </c>
      <c r="E9" s="9">
        <f>'2'!E42/'1'!E24</f>
        <v>1.597919694305019E-3</v>
      </c>
      <c r="F9" s="9">
        <f>'2'!F42/'1'!F24</f>
        <v>2.7433878638567369E-3</v>
      </c>
    </row>
    <row r="10" spans="1:6" x14ac:dyDescent="0.25">
      <c r="A10" t="s">
        <v>68</v>
      </c>
      <c r="B10" s="9">
        <f>'2'!B42/'1'!B39</f>
        <v>0.10534160784428435</v>
      </c>
      <c r="C10" s="9">
        <f>'2'!C42/'1'!C39</f>
        <v>0.11615234285410243</v>
      </c>
      <c r="D10" s="9">
        <f>'2'!D42/'1'!D39</f>
        <v>3.4035861459628121E-2</v>
      </c>
      <c r="E10" s="9">
        <f>'2'!E42/'1'!E39</f>
        <v>1.289054507568062E-2</v>
      </c>
      <c r="F10" s="9">
        <f>'2'!F42/'1'!F39</f>
        <v>2.1789264729427559E-2</v>
      </c>
    </row>
    <row r="11" spans="1:6" x14ac:dyDescent="0.25">
      <c r="A11" t="s">
        <v>61</v>
      </c>
    </row>
    <row r="12" spans="1:6" x14ac:dyDescent="0.25">
      <c r="A12" t="s">
        <v>69</v>
      </c>
    </row>
    <row r="13" spans="1:6" x14ac:dyDescent="0.25">
      <c r="A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2018-06-03T06:27:37Z</dcterms:created>
  <dcterms:modified xsi:type="dcterms:W3CDTF">2020-04-13T06:52:33Z</dcterms:modified>
</cp:coreProperties>
</file>