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H40" i="3"/>
  <c r="I39" i="3"/>
  <c r="H24" i="3"/>
  <c r="H17" i="3"/>
  <c r="H39" i="3" s="1"/>
  <c r="H25" i="2"/>
  <c r="H22" i="2"/>
  <c r="H24" i="2" s="1"/>
  <c r="H19" i="2"/>
  <c r="H16" i="2"/>
  <c r="H14" i="2"/>
  <c r="H9" i="2"/>
  <c r="H47" i="1"/>
  <c r="H42" i="1"/>
  <c r="H46" i="1" s="1"/>
  <c r="H35" i="1"/>
  <c r="H18" i="1"/>
  <c r="H10" i="1"/>
  <c r="H20" i="1" s="1"/>
  <c r="G25" i="2"/>
  <c r="G22" i="2"/>
  <c r="G24" i="2" s="1"/>
  <c r="G19" i="2"/>
  <c r="G16" i="2"/>
  <c r="G14" i="2"/>
  <c r="G10" i="2"/>
  <c r="H10" i="2"/>
  <c r="H13" i="2" s="1"/>
  <c r="G9" i="2"/>
  <c r="G40" i="3"/>
  <c r="G33" i="3"/>
  <c r="G24" i="3"/>
  <c r="G17" i="3"/>
  <c r="G39" i="3" s="1"/>
  <c r="G47" i="1"/>
  <c r="G42" i="1"/>
  <c r="G46" i="1" s="1"/>
  <c r="G35" i="1"/>
  <c r="G26" i="1"/>
  <c r="H26" i="1"/>
  <c r="G18" i="1"/>
  <c r="G10" i="1"/>
  <c r="G20" i="1" s="1"/>
  <c r="F25" i="2"/>
  <c r="F22" i="2"/>
  <c r="F9" i="2"/>
  <c r="F10" i="2"/>
  <c r="F14" i="2"/>
  <c r="F40" i="3"/>
  <c r="F33" i="3"/>
  <c r="F24" i="3"/>
  <c r="F17" i="3"/>
  <c r="F39" i="3" s="1"/>
  <c r="F47" i="1"/>
  <c r="F46" i="1"/>
  <c r="F42" i="1"/>
  <c r="F35" i="1"/>
  <c r="F36" i="1" s="1"/>
  <c r="F26" i="1"/>
  <c r="F18" i="1"/>
  <c r="F10" i="1"/>
  <c r="H35" i="3" l="1"/>
  <c r="H37" i="3" s="1"/>
  <c r="H36" i="1"/>
  <c r="H44" i="1" s="1"/>
  <c r="G35" i="3"/>
  <c r="G37" i="3" s="1"/>
  <c r="G36" i="1"/>
  <c r="G44" i="1" s="1"/>
  <c r="F35" i="3"/>
  <c r="F37" i="3" s="1"/>
  <c r="F44" i="1"/>
  <c r="F20" i="1"/>
  <c r="D9" i="2"/>
  <c r="D13" i="2" s="1"/>
  <c r="D16" i="2" s="1"/>
  <c r="D19" i="2" s="1"/>
  <c r="D22" i="2" s="1"/>
  <c r="D24" i="2" s="1"/>
  <c r="D10" i="2"/>
  <c r="D14" i="2"/>
  <c r="D25" i="2"/>
  <c r="D40" i="3"/>
  <c r="E40" i="3"/>
  <c r="C40" i="3"/>
  <c r="B40" i="3"/>
  <c r="E25" i="2"/>
  <c r="C25" i="2"/>
  <c r="B25" i="2"/>
  <c r="E14" i="2"/>
  <c r="C14" i="2"/>
  <c r="B14" i="2"/>
  <c r="E10" i="2"/>
  <c r="C10" i="2"/>
  <c r="B10" i="2"/>
  <c r="D47" i="1"/>
  <c r="E47" i="1"/>
  <c r="C47" i="1"/>
  <c r="B47" i="1"/>
  <c r="C10" i="1" l="1"/>
  <c r="F13" i="2"/>
  <c r="F16" i="2" s="1"/>
  <c r="F19" i="2" s="1"/>
  <c r="F24" i="2" s="1"/>
  <c r="G13" i="2"/>
  <c r="C9" i="2"/>
  <c r="C13" i="2" l="1"/>
  <c r="C16" i="2" s="1"/>
  <c r="C19" i="2" s="1"/>
  <c r="C22" i="2" s="1"/>
  <c r="B33" i="3"/>
  <c r="B24" i="3"/>
  <c r="B17" i="3"/>
  <c r="B35" i="3" s="1"/>
  <c r="B37" i="3" s="1"/>
  <c r="B9" i="2"/>
  <c r="B35" i="1"/>
  <c r="B26" i="1"/>
  <c r="B36" i="1" s="1"/>
  <c r="B42" i="1"/>
  <c r="B18" i="1"/>
  <c r="B10" i="1"/>
  <c r="D17" i="3"/>
  <c r="E17" i="3"/>
  <c r="C17" i="3"/>
  <c r="C11" i="4" l="1"/>
  <c r="C24" i="2"/>
  <c r="C10" i="4"/>
  <c r="B46" i="1"/>
  <c r="B39" i="3"/>
  <c r="B44" i="1"/>
  <c r="B20" i="1"/>
  <c r="B13" i="2"/>
  <c r="B16" i="2" s="1"/>
  <c r="B9" i="4"/>
  <c r="B8" i="4"/>
  <c r="B11" i="4" l="1"/>
  <c r="B19" i="2"/>
  <c r="B22" i="2" l="1"/>
  <c r="D33" i="3"/>
  <c r="D24" i="3"/>
  <c r="C33" i="3"/>
  <c r="C24" i="3"/>
  <c r="E33" i="3"/>
  <c r="E24" i="3"/>
  <c r="E9" i="2"/>
  <c r="B10" i="4" l="1"/>
  <c r="B7" i="4"/>
  <c r="B12" i="4"/>
  <c r="B6" i="4"/>
  <c r="B24" i="2"/>
  <c r="E13" i="2"/>
  <c r="E16" i="2" s="1"/>
  <c r="C35" i="3"/>
  <c r="D26" i="1"/>
  <c r="E26" i="1"/>
  <c r="C26" i="1"/>
  <c r="D35" i="1"/>
  <c r="E35" i="1"/>
  <c r="C35" i="1"/>
  <c r="D42" i="1"/>
  <c r="E42" i="1"/>
  <c r="C42" i="1"/>
  <c r="D18" i="1"/>
  <c r="E18" i="1"/>
  <c r="E9" i="4" s="1"/>
  <c r="C18" i="1"/>
  <c r="D10" i="1"/>
  <c r="E10" i="1"/>
  <c r="D9" i="4" l="1"/>
  <c r="C9" i="4"/>
  <c r="E11" i="4"/>
  <c r="D10" i="4"/>
  <c r="D11" i="4"/>
  <c r="C7" i="4"/>
  <c r="C8" i="4"/>
  <c r="C12" i="4"/>
  <c r="E8" i="4"/>
  <c r="D8" i="4"/>
  <c r="E20" i="1"/>
  <c r="C20" i="1"/>
  <c r="C6" i="4" s="1"/>
  <c r="C36" i="1"/>
  <c r="C44" i="1" s="1"/>
  <c r="E36" i="1"/>
  <c r="E44" i="1" s="1"/>
  <c r="D36" i="1"/>
  <c r="D44" i="1" s="1"/>
  <c r="D20" i="1"/>
  <c r="D39" i="3"/>
  <c r="E39" i="3"/>
  <c r="C39" i="3"/>
  <c r="D12" i="4" l="1"/>
  <c r="D6" i="4"/>
  <c r="D7" i="4"/>
  <c r="C37" i="3"/>
  <c r="E35" i="3"/>
  <c r="E37" i="3" s="1"/>
  <c r="D35" i="3"/>
  <c r="D37" i="3" s="1"/>
  <c r="E19" i="2" l="1"/>
  <c r="E22" i="2" s="1"/>
  <c r="E10" i="4" l="1"/>
  <c r="E7" i="4"/>
  <c r="E12" i="4"/>
  <c r="E6" i="4"/>
  <c r="E24" i="2"/>
  <c r="C46" i="1" l="1"/>
  <c r="E46" i="1"/>
  <c r="D46" i="1"/>
</calcChain>
</file>

<file path=xl/sharedStrings.xml><?xml version="1.0" encoding="utf-8"?>
<sst xmlns="http://schemas.openxmlformats.org/spreadsheetml/2006/main" count="116" uniqueCount="84">
  <si>
    <t>CURRENT ASSETS</t>
  </si>
  <si>
    <t>Current Liabilities</t>
  </si>
  <si>
    <t>ASSETS</t>
  </si>
  <si>
    <t>Advance, Deposits &amp; Prepayments</t>
  </si>
  <si>
    <t>Property, Plant and Equipment</t>
  </si>
  <si>
    <t>Cash and Cash Balances</t>
  </si>
  <si>
    <t>Adminstrative Expenses</t>
  </si>
  <si>
    <t>Provision for WPPF</t>
  </si>
  <si>
    <t>Meghna Condensed Milk Industries Limited</t>
  </si>
  <si>
    <t>Preliminary Expenses</t>
  </si>
  <si>
    <t xml:space="preserve">Stock &amp; Stores </t>
  </si>
  <si>
    <t>Sundry Debtors</t>
  </si>
  <si>
    <t>Unsecured Loan</t>
  </si>
  <si>
    <t>Investment in FDR</t>
  </si>
  <si>
    <t>Issued, Subscribed and Paid up Capital</t>
  </si>
  <si>
    <t>Accumulated Profit/ (Loss)</t>
  </si>
  <si>
    <t>Revaluation Reserve</t>
  </si>
  <si>
    <t>Bank Loan</t>
  </si>
  <si>
    <t>Cash Credit and Overdrafts</t>
  </si>
  <si>
    <t>Liabilities for Expenses</t>
  </si>
  <si>
    <t>Workmen's Profit Partici[patoion Fund</t>
  </si>
  <si>
    <t>Dividend Payable</t>
  </si>
  <si>
    <t>Finance Expenses</t>
  </si>
  <si>
    <t>Other Income</t>
  </si>
  <si>
    <t>Collections from turnover/Outside Party</t>
  </si>
  <si>
    <t>Payments for costs &amp; General &amp; other expenses</t>
  </si>
  <si>
    <t>Inventory</t>
  </si>
  <si>
    <t>Advance, Deposits and Prepayments</t>
  </si>
  <si>
    <t>Workmen's Profit Participation Fund</t>
  </si>
  <si>
    <t>Acquisitions of Fixed Assets</t>
  </si>
  <si>
    <t>Interests Received on FDR</t>
  </si>
  <si>
    <t>Interest on Loan</t>
  </si>
  <si>
    <t xml:space="preserve">Bank Loan -Long Term </t>
  </si>
  <si>
    <t xml:space="preserve">Bank Loan -Short Term </t>
  </si>
  <si>
    <t>Current Ratio</t>
  </si>
  <si>
    <t>ROA</t>
  </si>
  <si>
    <t>ROE</t>
  </si>
  <si>
    <t>Debt to Equity</t>
  </si>
  <si>
    <t>Net Mergin</t>
  </si>
  <si>
    <t>Operating Margin</t>
  </si>
  <si>
    <t>ROIC</t>
  </si>
  <si>
    <t>Financial Expense /interst on Loan</t>
  </si>
  <si>
    <t>Advance ,Deposit &amp; Pre payment</t>
  </si>
  <si>
    <t>Bank Loan-Short Term</t>
  </si>
  <si>
    <t>Unsecured Laon (payable)</t>
  </si>
  <si>
    <t>Liabilities for Tax</t>
  </si>
  <si>
    <t>unsecured Loan( Received)</t>
  </si>
  <si>
    <t>Consolidated Balance Sheet</t>
  </si>
  <si>
    <t>As at quarter end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</si>
  <si>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</si>
  <si>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</si>
  <si>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</si>
  <si>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</si>
  <si>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</si>
  <si>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</si>
  <si>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</si>
  <si>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Consolidated Cash FLow Statement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</si>
  <si>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</si>
  <si>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</si>
  <si>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</si>
  <si>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</si>
  <si>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</si>
  <si>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</si>
  <si>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</si>
  <si>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</si>
  <si>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</si>
  <si>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</si>
  <si>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</si>
  <si>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</si>
  <si>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</si>
  <si>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</si>
  <si>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</si>
  <si>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</si>
  <si>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</si>
  <si>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</si>
  <si>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</si>
  <si>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</si>
  <si>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</si>
  <si>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</si>
  <si>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Quarter 1</t>
  </si>
  <si>
    <t>Quarter 2</t>
  </si>
  <si>
    <t>Quarter 3</t>
  </si>
  <si>
    <t>Quarter 4</t>
  </si>
  <si>
    <t>Quarter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</si>
</sst>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0.0%"/>
    <numFmt numFmtId="167" formatCode="[$-409]d\-mmm\-yy;@"/>
    <numFmt numFmtId="168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5" xfId="1" applyNumberFormat="1" applyFont="1" applyBorder="1"/>
    <xf numFmtId="165" fontId="1" fillId="0" borderId="4" xfId="1" applyNumberFormat="1" applyFont="1" applyBorder="1"/>
    <xf numFmtId="165" fontId="2" fillId="0" borderId="0" xfId="1" applyNumberFormat="1" applyFont="1"/>
    <xf numFmtId="165" fontId="0" fillId="0" borderId="1" xfId="1" applyNumberFormat="1" applyFont="1" applyBorder="1"/>
    <xf numFmtId="165" fontId="1" fillId="0" borderId="2" xfId="1" applyNumberFormat="1" applyFont="1" applyBorder="1"/>
    <xf numFmtId="165" fontId="1" fillId="0" borderId="0" xfId="1" applyNumberFormat="1" applyFont="1" applyFill="1" applyBorder="1"/>
    <xf numFmtId="165" fontId="1" fillId="0" borderId="0" xfId="1" applyNumberFormat="1" applyFont="1" applyBorder="1"/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165" fontId="6" fillId="0" borderId="0" xfId="1" applyNumberFormat="1" applyFont="1"/>
    <xf numFmtId="167" fontId="7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165" fontId="0" fillId="0" borderId="0" xfId="0" applyNumberFormat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7" fontId="1" fillId="0" borderId="1" xfId="0" applyNumberFormat="1" applyFont="1" applyBorder="1" applyAlignment="1">
      <alignment horizontal="left" vertical="center" indent="1"/>
    </xf>
    <xf numFmtId="15" fontId="1" fillId="0" borderId="0" xfId="0" applyNumberFormat="1" applyFont="1" applyAlignment="1">
      <alignment horizontal="left" vertical="center" indent="2"/>
    </xf>
    <xf numFmtId="0" fontId="1" fillId="0" borderId="0" xfId="0" applyFont="1" applyAlignment="1">
      <alignment horizontal="left" indent="7"/>
    </xf>
    <xf numFmtId="0" fontId="1" fillId="0" borderId="0" xfId="0" applyFont="1" applyAlignment="1">
      <alignment horizontal="left" indent="11"/>
    </xf>
    <xf numFmtId="167" fontId="1" fillId="0" borderId="1" xfId="0" applyNumberFormat="1" applyFont="1" applyBorder="1" applyAlignment="1">
      <alignment horizontal="left" vertical="center" indent="11"/>
    </xf>
    <xf numFmtId="1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indent="14"/>
    </xf>
    <xf numFmtId="168" fontId="1" fillId="0" borderId="0" xfId="0" applyNumberFormat="1" applyFont="1" applyBorder="1" applyAlignment="1">
      <alignment horizontal="right"/>
    </xf>
    <xf numFmtId="15" fontId="0" fillId="0" borderId="0" xfId="0" applyNumberFormat="1"/>
    <xf numFmtId="15" fontId="1" fillId="0" borderId="0" xfId="0" applyNumberFormat="1" applyFont="1"/>
    <xf numFmtId="41" fontId="1" fillId="0" borderId="0" xfId="0" applyNumberFormat="1" applyFont="1" applyAlignment="1">
      <alignment horizontal="left" indent="5"/>
    </xf>
    <xf numFmtId="15" fontId="1" fillId="0" borderId="0" xfId="0" applyNumberFormat="1" applyFont="1" applyAlignment="1">
      <alignment horizontal="left" indent="5"/>
    </xf>
    <xf numFmtId="15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7"/>
  <sheetViews>
    <sheetView zoomScaleNormal="100" workbookViewId="0">
      <pane xSplit="1" ySplit="5" topLeftCell="G36" activePane="bottomRight" state="frozen"/>
      <selection pane="topRight" activeCell="B1" sqref="B1"/>
      <selection pane="bottomLeft" activeCell="A6" sqref="A6"/>
      <selection pane="bottomRight" activeCell="H15" sqref="H15"/>
    </sheetView>
  </sheetViews>
  <sheetFormatPr defaultRowHeight="15" x14ac:dyDescent="0.25"/>
  <cols>
    <col min="1" max="1" width="35" customWidth="1"/>
    <col min="2" max="2" width="25.140625" customWidth="1"/>
    <col min="3" max="3" width="24.5703125" bestFit="1" customWidth="1"/>
    <col min="4" max="4" width="24.28515625" style="17" bestFit="1" customWidth="1"/>
    <col min="5" max="5" width="24.28515625" bestFit="1" customWidth="1"/>
    <col min="6" max="6" width="27.7109375" customWidth="1"/>
    <col min="7" max="11" width="19" bestFit="1" customWidth="1"/>
  </cols>
  <sheetData>
    <row r="1" spans="1:11" x14ac:dyDescent="0.25">
      <c r="A1" s="1" t="s">
        <v>8</v>
      </c>
    </row>
    <row r="2" spans="1:11" x14ac:dyDescent="0.25">
      <c r="A2" s="1" t="s">
        <v>47</v>
      </c>
    </row>
    <row r="3" spans="1:11" x14ac:dyDescent="0.25">
      <c r="A3" s="1" t="s">
        <v>48</v>
      </c>
    </row>
    <row r="4" spans="1:11" ht="15.75" x14ac:dyDescent="0.25">
      <c r="A4" s="2"/>
      <c r="B4" s="69" t="s">
        <v>80</v>
      </c>
      <c r="C4" s="69" t="s">
        <v>81</v>
      </c>
      <c r="D4" s="69" t="s">
        <v>79</v>
      </c>
      <c r="E4" s="69" t="s">
        <v>80</v>
      </c>
      <c r="F4" s="72" t="s">
        <v>81</v>
      </c>
      <c r="G4" s="68" t="s">
        <v>79</v>
      </c>
      <c r="H4" s="68" t="s">
        <v>80</v>
      </c>
    </row>
    <row r="5" spans="1:11" x14ac:dyDescent="0.25">
      <c r="B5" s="70">
        <v>43100</v>
      </c>
      <c r="C5" s="70">
        <v>43190</v>
      </c>
      <c r="D5" s="70">
        <v>43373</v>
      </c>
      <c r="E5" s="70">
        <v>43465</v>
      </c>
      <c r="F5" s="71">
        <v>43555</v>
      </c>
      <c r="G5" s="75">
        <v>43738</v>
      </c>
      <c r="H5" s="74">
        <v>43829</v>
      </c>
    </row>
    <row r="6" spans="1:11" x14ac:dyDescent="0.25">
      <c r="A6" s="56" t="s">
        <v>2</v>
      </c>
      <c r="B6" s="27"/>
      <c r="C6" s="27"/>
      <c r="D6" s="28"/>
      <c r="E6" s="27"/>
    </row>
    <row r="7" spans="1:11" x14ac:dyDescent="0.25">
      <c r="A7" s="57" t="s">
        <v>49</v>
      </c>
      <c r="B7" s="27"/>
      <c r="C7" s="27"/>
      <c r="D7" s="28"/>
      <c r="E7" s="27"/>
    </row>
    <row r="8" spans="1:11" ht="15.75" x14ac:dyDescent="0.25">
      <c r="A8" s="5" t="s">
        <v>4</v>
      </c>
      <c r="B8" s="27">
        <v>276250200</v>
      </c>
      <c r="C8" s="27">
        <v>268824460</v>
      </c>
      <c r="D8" s="27">
        <v>251070077</v>
      </c>
      <c r="E8" s="27">
        <v>238316917</v>
      </c>
      <c r="F8" s="27">
        <v>229536917</v>
      </c>
      <c r="G8" s="27">
        <v>222455741</v>
      </c>
      <c r="H8" s="27">
        <v>222455742</v>
      </c>
    </row>
    <row r="9" spans="1:11" x14ac:dyDescent="0.25">
      <c r="A9" s="6" t="s">
        <v>9</v>
      </c>
      <c r="B9" s="27"/>
      <c r="C9" s="27"/>
      <c r="D9" s="28"/>
      <c r="E9" s="27"/>
    </row>
    <row r="10" spans="1:11" x14ac:dyDescent="0.25">
      <c r="B10" s="29">
        <f t="shared" ref="B10:H10" si="0">SUM(B8:B9)</f>
        <v>276250200</v>
      </c>
      <c r="C10" s="29">
        <f>SUM(C8:C9)</f>
        <v>268824460</v>
      </c>
      <c r="D10" s="29">
        <f t="shared" si="0"/>
        <v>251070077</v>
      </c>
      <c r="E10" s="29">
        <f t="shared" si="0"/>
        <v>238316917</v>
      </c>
      <c r="F10" s="29">
        <f t="shared" si="0"/>
        <v>229536917</v>
      </c>
      <c r="G10" s="29">
        <f t="shared" si="0"/>
        <v>222455741</v>
      </c>
      <c r="H10" s="29">
        <f t="shared" si="0"/>
        <v>222455742</v>
      </c>
    </row>
    <row r="11" spans="1:11" x14ac:dyDescent="0.25">
      <c r="A11" s="6"/>
      <c r="B11" s="30"/>
      <c r="C11" s="30"/>
      <c r="D11" s="31"/>
      <c r="E11" s="27"/>
    </row>
    <row r="12" spans="1:11" x14ac:dyDescent="0.25">
      <c r="A12" s="57" t="s">
        <v>0</v>
      </c>
      <c r="B12" s="32"/>
      <c r="C12" s="32"/>
      <c r="D12" s="33"/>
      <c r="E12" s="27"/>
    </row>
    <row r="13" spans="1:11" x14ac:dyDescent="0.25">
      <c r="A13" s="6" t="s">
        <v>10</v>
      </c>
      <c r="B13" s="27">
        <v>50176460</v>
      </c>
      <c r="C13" s="27">
        <v>48700000</v>
      </c>
      <c r="D13" s="27">
        <v>78750270</v>
      </c>
      <c r="E13" s="30">
        <v>87733500</v>
      </c>
      <c r="F13" s="31">
        <v>88000000</v>
      </c>
      <c r="G13" s="31">
        <v>95400000</v>
      </c>
      <c r="H13" s="31">
        <v>80024562</v>
      </c>
    </row>
    <row r="14" spans="1:11" x14ac:dyDescent="0.25">
      <c r="A14" t="s">
        <v>3</v>
      </c>
      <c r="B14" s="27">
        <v>63335517</v>
      </c>
      <c r="C14" s="27">
        <v>63335517</v>
      </c>
      <c r="D14" s="27">
        <v>55363550</v>
      </c>
      <c r="E14" s="27">
        <v>55363550</v>
      </c>
      <c r="F14" s="10">
        <v>55363550</v>
      </c>
      <c r="G14" s="10">
        <v>56008936</v>
      </c>
      <c r="H14" s="10">
        <v>56008936</v>
      </c>
      <c r="I14" s="10"/>
      <c r="J14" s="10"/>
      <c r="K14" s="10"/>
    </row>
    <row r="15" spans="1:11" x14ac:dyDescent="0.25">
      <c r="A15" s="6" t="s">
        <v>11</v>
      </c>
      <c r="B15" s="27">
        <v>328887658</v>
      </c>
      <c r="C15" s="27">
        <v>328887658</v>
      </c>
      <c r="D15" s="27">
        <v>20979000</v>
      </c>
      <c r="E15" s="27">
        <v>20979000</v>
      </c>
      <c r="F15" s="10">
        <v>20979000</v>
      </c>
      <c r="G15" s="10">
        <v>20979000</v>
      </c>
      <c r="H15" s="10">
        <v>20979000</v>
      </c>
      <c r="I15" s="10"/>
      <c r="J15" s="10"/>
      <c r="K15" s="10"/>
    </row>
    <row r="16" spans="1:11" x14ac:dyDescent="0.25">
      <c r="A16" t="s">
        <v>12</v>
      </c>
      <c r="B16" s="27">
        <v>138220000</v>
      </c>
      <c r="C16" s="27">
        <v>138220000</v>
      </c>
      <c r="D16" s="27">
        <v>34824600</v>
      </c>
      <c r="E16" s="27">
        <v>28900000</v>
      </c>
      <c r="F16" s="10">
        <v>28900000</v>
      </c>
      <c r="G16" s="10">
        <v>30800000</v>
      </c>
      <c r="H16" s="10"/>
      <c r="I16" s="10"/>
      <c r="J16" s="10"/>
      <c r="K16" s="10"/>
    </row>
    <row r="17" spans="1:11" x14ac:dyDescent="0.25">
      <c r="A17" t="s">
        <v>5</v>
      </c>
      <c r="B17" s="27">
        <v>1782500</v>
      </c>
      <c r="C17" s="27">
        <v>64403</v>
      </c>
      <c r="D17" s="27">
        <v>480276</v>
      </c>
      <c r="E17" s="27">
        <v>2287199</v>
      </c>
      <c r="F17" s="10">
        <v>472008</v>
      </c>
      <c r="G17" s="10">
        <v>639368</v>
      </c>
      <c r="H17" s="10"/>
      <c r="I17" s="10"/>
      <c r="J17" s="10"/>
      <c r="K17" s="10"/>
    </row>
    <row r="18" spans="1:11" s="1" customFormat="1" x14ac:dyDescent="0.25">
      <c r="B18" s="38">
        <f t="shared" ref="B18:H18" si="1">SUM(B13:B17)</f>
        <v>582402135</v>
      </c>
      <c r="C18" s="38">
        <f>SUM(C13:C17)</f>
        <v>579207578</v>
      </c>
      <c r="D18" s="38">
        <f t="shared" si="1"/>
        <v>190397696</v>
      </c>
      <c r="E18" s="38">
        <f t="shared" si="1"/>
        <v>195263249</v>
      </c>
      <c r="F18" s="38">
        <f t="shared" si="1"/>
        <v>193714558</v>
      </c>
      <c r="G18" s="38">
        <f t="shared" si="1"/>
        <v>203827304</v>
      </c>
      <c r="H18" s="38">
        <f t="shared" si="1"/>
        <v>157012498</v>
      </c>
      <c r="I18" s="13"/>
      <c r="J18" s="13"/>
      <c r="K18" s="13"/>
    </row>
    <row r="19" spans="1:11" x14ac:dyDescent="0.25">
      <c r="A19" s="57" t="s">
        <v>13</v>
      </c>
      <c r="B19" s="30"/>
      <c r="C19" s="30"/>
      <c r="D19" s="30"/>
      <c r="E19" s="30"/>
      <c r="F19" s="10"/>
      <c r="G19" s="10"/>
      <c r="H19" s="10"/>
      <c r="I19" s="10"/>
      <c r="J19" s="10"/>
      <c r="K19" s="10"/>
    </row>
    <row r="20" spans="1:11" s="1" customFormat="1" ht="15.75" thickBot="1" x14ac:dyDescent="0.3">
      <c r="B20" s="34">
        <f>SUM(B10,B18)+B19</f>
        <v>858652335</v>
      </c>
      <c r="C20" s="34">
        <f t="shared" ref="C20:H20" si="2">SUM(C10,C18)</f>
        <v>848032038</v>
      </c>
      <c r="D20" s="34">
        <f t="shared" si="2"/>
        <v>441467773</v>
      </c>
      <c r="E20" s="34">
        <f t="shared" si="2"/>
        <v>433580166</v>
      </c>
      <c r="F20" s="34">
        <f t="shared" si="2"/>
        <v>423251475</v>
      </c>
      <c r="G20" s="34">
        <f t="shared" si="2"/>
        <v>426283045</v>
      </c>
      <c r="H20" s="34">
        <f t="shared" si="2"/>
        <v>379468240</v>
      </c>
      <c r="I20" s="13"/>
      <c r="J20" s="13"/>
      <c r="K20" s="13"/>
    </row>
    <row r="21" spans="1:11" x14ac:dyDescent="0.25">
      <c r="B21" s="27"/>
      <c r="C21" s="27"/>
      <c r="D21" s="28"/>
      <c r="E21" s="27"/>
      <c r="F21" s="10"/>
      <c r="G21" s="10"/>
      <c r="H21" s="10"/>
      <c r="I21" s="10"/>
      <c r="J21" s="10"/>
      <c r="K21" s="10"/>
    </row>
    <row r="22" spans="1:11" ht="15.75" x14ac:dyDescent="0.25">
      <c r="A22" s="58" t="s">
        <v>50</v>
      </c>
      <c r="B22" s="27"/>
      <c r="C22" s="27"/>
      <c r="D22" s="28"/>
      <c r="E22" s="27"/>
      <c r="F22" s="10"/>
      <c r="G22" s="10"/>
      <c r="H22" s="10"/>
      <c r="I22" s="10"/>
      <c r="J22" s="10"/>
      <c r="K22" s="10"/>
    </row>
    <row r="23" spans="1:11" ht="15.75" x14ac:dyDescent="0.25">
      <c r="A23" s="59" t="s">
        <v>51</v>
      </c>
      <c r="B23" s="27"/>
      <c r="C23" s="27"/>
      <c r="D23" s="28"/>
      <c r="E23" s="27"/>
      <c r="F23" s="10"/>
      <c r="G23" s="10"/>
      <c r="H23" s="10"/>
      <c r="I23" s="10"/>
      <c r="J23" s="10"/>
      <c r="K23" s="10"/>
    </row>
    <row r="24" spans="1:11" x14ac:dyDescent="0.25">
      <c r="A24" s="57" t="s">
        <v>53</v>
      </c>
      <c r="B24" s="27"/>
      <c r="C24" s="32"/>
      <c r="D24" s="28"/>
      <c r="E24" s="32"/>
      <c r="F24" s="10"/>
      <c r="G24" s="10"/>
      <c r="H24" s="10"/>
      <c r="I24" s="10"/>
      <c r="J24" s="10"/>
      <c r="K24" s="10"/>
    </row>
    <row r="25" spans="1:11" x14ac:dyDescent="0.25">
      <c r="A25" s="3" t="s">
        <v>17</v>
      </c>
      <c r="B25" s="27">
        <v>642775645</v>
      </c>
      <c r="C25" s="28">
        <v>642775645</v>
      </c>
      <c r="D25" s="28">
        <v>642775645</v>
      </c>
      <c r="E25" s="27">
        <v>642775645</v>
      </c>
      <c r="F25" s="10">
        <v>642775645</v>
      </c>
      <c r="G25" s="10">
        <v>642775645</v>
      </c>
      <c r="H25" s="10">
        <v>642775645</v>
      </c>
      <c r="I25" s="10"/>
      <c r="J25" s="10"/>
      <c r="K25" s="10"/>
    </row>
    <row r="26" spans="1:11" s="1" customFormat="1" x14ac:dyDescent="0.25">
      <c r="B26" s="38">
        <f t="shared" ref="B26:H26" si="3">SUM(B25:B25)</f>
        <v>642775645</v>
      </c>
      <c r="C26" s="38">
        <f>SUM(C25:C25)</f>
        <v>642775645</v>
      </c>
      <c r="D26" s="38">
        <f t="shared" si="3"/>
        <v>642775645</v>
      </c>
      <c r="E26" s="38">
        <f t="shared" si="3"/>
        <v>642775645</v>
      </c>
      <c r="F26" s="38">
        <f t="shared" si="3"/>
        <v>642775645</v>
      </c>
      <c r="G26" s="38">
        <f t="shared" si="3"/>
        <v>642775645</v>
      </c>
      <c r="H26" s="38">
        <f t="shared" si="3"/>
        <v>642775645</v>
      </c>
      <c r="I26" s="13"/>
      <c r="J26" s="13"/>
      <c r="K26" s="13"/>
    </row>
    <row r="27" spans="1:11" x14ac:dyDescent="0.25">
      <c r="A27" s="7"/>
      <c r="B27" s="27"/>
      <c r="C27" s="27"/>
      <c r="D27" s="28"/>
      <c r="E27" s="27"/>
      <c r="F27" s="10"/>
      <c r="G27" s="10"/>
      <c r="H27" s="10"/>
      <c r="I27" s="10"/>
      <c r="J27" s="10"/>
      <c r="K27" s="10"/>
    </row>
    <row r="28" spans="1:11" x14ac:dyDescent="0.25">
      <c r="A28" s="57" t="s">
        <v>1</v>
      </c>
      <c r="B28" s="27"/>
      <c r="C28" s="32"/>
      <c r="D28" s="33"/>
      <c r="E28" s="32"/>
      <c r="F28" s="10"/>
      <c r="G28" s="10"/>
      <c r="H28" s="10"/>
      <c r="I28" s="10"/>
      <c r="J28" s="10"/>
      <c r="K28" s="10"/>
    </row>
    <row r="29" spans="1:11" s="3" customFormat="1" x14ac:dyDescent="0.25">
      <c r="A29" s="3" t="s">
        <v>18</v>
      </c>
      <c r="B29" s="27">
        <v>749456348</v>
      </c>
      <c r="C29" s="28">
        <v>764878848</v>
      </c>
      <c r="D29" s="28">
        <v>338143153</v>
      </c>
      <c r="E29" s="27">
        <v>318143153</v>
      </c>
      <c r="F29" s="11">
        <v>318143153</v>
      </c>
      <c r="G29" s="11">
        <v>348070540</v>
      </c>
      <c r="H29" s="11">
        <v>339595812</v>
      </c>
      <c r="I29" s="11"/>
      <c r="J29" s="11"/>
      <c r="K29" s="11"/>
    </row>
    <row r="30" spans="1:11" s="3" customFormat="1" x14ac:dyDescent="0.25">
      <c r="A30" s="3" t="s">
        <v>12</v>
      </c>
      <c r="B30" s="27"/>
      <c r="C30" s="28"/>
      <c r="D30" s="28"/>
      <c r="E30" s="27"/>
      <c r="F30" s="11"/>
      <c r="G30" s="11"/>
      <c r="H30" s="11"/>
      <c r="I30" s="11"/>
      <c r="J30" s="11"/>
      <c r="K30" s="11"/>
    </row>
    <row r="31" spans="1:11" s="3" customFormat="1" x14ac:dyDescent="0.25">
      <c r="A31" s="3" t="s">
        <v>19</v>
      </c>
      <c r="B31" s="27">
        <v>116299828</v>
      </c>
      <c r="C31" s="28">
        <v>116299828</v>
      </c>
      <c r="D31" s="28">
        <v>182884782</v>
      </c>
      <c r="E31" s="27">
        <v>225394039</v>
      </c>
      <c r="F31" s="11">
        <v>237331289</v>
      </c>
      <c r="G31" s="11">
        <v>290934751</v>
      </c>
      <c r="H31" s="11">
        <v>319159859</v>
      </c>
      <c r="I31" s="11"/>
      <c r="J31" s="11"/>
      <c r="K31" s="11"/>
    </row>
    <row r="32" spans="1:11" s="3" customFormat="1" x14ac:dyDescent="0.25">
      <c r="A32" s="3" t="s">
        <v>20</v>
      </c>
      <c r="B32" s="27">
        <v>960089</v>
      </c>
      <c r="C32" s="28">
        <v>960089</v>
      </c>
      <c r="D32" s="28">
        <v>960089</v>
      </c>
      <c r="E32" s="27">
        <v>960089</v>
      </c>
      <c r="F32" s="11">
        <v>960089</v>
      </c>
      <c r="G32" s="11"/>
      <c r="H32" s="11">
        <v>960089</v>
      </c>
      <c r="I32" s="11"/>
      <c r="J32" s="11"/>
      <c r="K32" s="11"/>
    </row>
    <row r="33" spans="1:11" x14ac:dyDescent="0.25">
      <c r="A33" t="s">
        <v>21</v>
      </c>
      <c r="B33" s="27">
        <v>1673604</v>
      </c>
      <c r="C33" s="28">
        <v>1673604</v>
      </c>
      <c r="D33" s="28">
        <v>1673604</v>
      </c>
      <c r="E33" s="27">
        <v>1673604</v>
      </c>
      <c r="F33" s="10">
        <v>1673604</v>
      </c>
      <c r="G33" s="10">
        <v>1673604</v>
      </c>
      <c r="H33" s="10">
        <v>1673604</v>
      </c>
      <c r="I33" s="10"/>
      <c r="J33" s="10"/>
      <c r="K33" s="10"/>
    </row>
    <row r="34" spans="1:11" x14ac:dyDescent="0.25">
      <c r="A34" t="s">
        <v>45</v>
      </c>
      <c r="B34" s="27">
        <v>468465</v>
      </c>
      <c r="C34" s="28">
        <v>533910</v>
      </c>
      <c r="D34" s="28">
        <v>178293</v>
      </c>
      <c r="E34" s="51">
        <v>318693</v>
      </c>
      <c r="F34" s="10">
        <v>385997</v>
      </c>
      <c r="G34" s="10">
        <v>841134</v>
      </c>
      <c r="H34" s="10">
        <v>841134</v>
      </c>
      <c r="I34" s="10"/>
      <c r="J34" s="10"/>
      <c r="K34" s="10"/>
    </row>
    <row r="35" spans="1:11" s="1" customFormat="1" x14ac:dyDescent="0.25">
      <c r="B35" s="38">
        <f t="shared" ref="B35:H35" si="4">SUM(B29:B34)</f>
        <v>868858334</v>
      </c>
      <c r="C35" s="38">
        <f>SUM(C29:C34)</f>
        <v>884346279</v>
      </c>
      <c r="D35" s="38">
        <f t="shared" si="4"/>
        <v>523839921</v>
      </c>
      <c r="E35" s="38">
        <f t="shared" si="4"/>
        <v>546489578</v>
      </c>
      <c r="F35" s="38">
        <f t="shared" si="4"/>
        <v>558494132</v>
      </c>
      <c r="G35" s="38">
        <f t="shared" si="4"/>
        <v>641520029</v>
      </c>
      <c r="H35" s="38">
        <f t="shared" si="4"/>
        <v>662230498</v>
      </c>
      <c r="I35" s="13"/>
      <c r="J35" s="13"/>
      <c r="K35" s="13"/>
    </row>
    <row r="36" spans="1:11" s="1" customFormat="1" x14ac:dyDescent="0.25">
      <c r="B36" s="32">
        <f t="shared" ref="B36:H36" si="5">SUM(B35,B26)</f>
        <v>1511633979</v>
      </c>
      <c r="C36" s="32">
        <f>SUM(C35,C26)</f>
        <v>1527121924</v>
      </c>
      <c r="D36" s="32">
        <f t="shared" si="5"/>
        <v>1166615566</v>
      </c>
      <c r="E36" s="32">
        <f t="shared" si="5"/>
        <v>1189265223</v>
      </c>
      <c r="F36" s="32">
        <f t="shared" si="5"/>
        <v>1201269777</v>
      </c>
      <c r="G36" s="32">
        <f t="shared" si="5"/>
        <v>1284295674</v>
      </c>
      <c r="H36" s="32">
        <f t="shared" si="5"/>
        <v>1305006143</v>
      </c>
      <c r="I36" s="10"/>
      <c r="J36" s="10"/>
      <c r="K36" s="10"/>
    </row>
    <row r="37" spans="1:11" s="1" customFormat="1" x14ac:dyDescent="0.25">
      <c r="B37" s="32"/>
      <c r="C37" s="32"/>
      <c r="D37" s="32"/>
      <c r="E37" s="32"/>
      <c r="F37" s="10"/>
      <c r="G37" s="10"/>
      <c r="H37" s="10"/>
      <c r="I37" s="10"/>
      <c r="J37" s="10"/>
      <c r="K37" s="10"/>
    </row>
    <row r="38" spans="1:11" x14ac:dyDescent="0.25">
      <c r="A38" s="57" t="s">
        <v>52</v>
      </c>
      <c r="B38" s="32"/>
      <c r="C38" s="33"/>
      <c r="D38" s="33"/>
      <c r="E38" s="32"/>
      <c r="F38" s="10"/>
      <c r="G38" s="10"/>
      <c r="H38" s="10"/>
      <c r="I38" s="10"/>
      <c r="J38" s="10"/>
      <c r="K38" s="10"/>
    </row>
    <row r="39" spans="1:11" x14ac:dyDescent="0.25">
      <c r="A39" t="s">
        <v>14</v>
      </c>
      <c r="B39" s="27">
        <v>160000000</v>
      </c>
      <c r="C39" s="27">
        <v>160000000</v>
      </c>
      <c r="D39" s="27">
        <v>160000000</v>
      </c>
      <c r="E39" s="27">
        <v>160000000</v>
      </c>
      <c r="F39" s="10">
        <v>160000000</v>
      </c>
      <c r="G39" s="10">
        <v>160000000</v>
      </c>
      <c r="H39" s="10">
        <v>160000000</v>
      </c>
      <c r="I39" s="10"/>
      <c r="J39" s="10"/>
      <c r="K39" s="10"/>
    </row>
    <row r="40" spans="1:11" x14ac:dyDescent="0.25">
      <c r="A40" t="s">
        <v>15</v>
      </c>
      <c r="B40" s="27">
        <v>-976477426</v>
      </c>
      <c r="C40" s="27">
        <v>-991870416</v>
      </c>
      <c r="D40" s="27">
        <v>-1038066475</v>
      </c>
      <c r="E40" s="27">
        <v>-1057559039</v>
      </c>
      <c r="F40" s="10">
        <v>-1070141904</v>
      </c>
      <c r="G40" s="10">
        <v>-1153877054</v>
      </c>
      <c r="H40" s="10">
        <v>-1179854496</v>
      </c>
      <c r="I40" s="10"/>
      <c r="J40" s="10"/>
      <c r="K40" s="10"/>
    </row>
    <row r="41" spans="1:11" x14ac:dyDescent="0.25">
      <c r="A41" t="s">
        <v>16</v>
      </c>
      <c r="B41" s="27">
        <v>163495782</v>
      </c>
      <c r="C41" s="28">
        <v>152780532</v>
      </c>
      <c r="D41" s="28">
        <v>152918682</v>
      </c>
      <c r="E41" s="27">
        <v>141873982</v>
      </c>
      <c r="F41" s="10">
        <v>132123602</v>
      </c>
      <c r="G41" s="10">
        <v>134904336</v>
      </c>
      <c r="H41" s="10">
        <v>125897163</v>
      </c>
      <c r="I41" s="10"/>
      <c r="J41" s="10"/>
      <c r="K41" s="10"/>
    </row>
    <row r="42" spans="1:11" x14ac:dyDescent="0.25">
      <c r="A42" s="1"/>
      <c r="B42" s="38">
        <f t="shared" ref="B42:H42" si="6">SUM(B39:B41)</f>
        <v>-652981644</v>
      </c>
      <c r="C42" s="29">
        <f>SUM(C39:C41)</f>
        <v>-679089884</v>
      </c>
      <c r="D42" s="29">
        <f t="shared" si="6"/>
        <v>-725147793</v>
      </c>
      <c r="E42" s="38">
        <f t="shared" si="6"/>
        <v>-755685057</v>
      </c>
      <c r="F42" s="38">
        <f t="shared" si="6"/>
        <v>-778018302</v>
      </c>
      <c r="G42" s="38">
        <f t="shared" si="6"/>
        <v>-858972718</v>
      </c>
      <c r="H42" s="38">
        <f t="shared" si="6"/>
        <v>-893957333</v>
      </c>
      <c r="I42" s="10"/>
      <c r="J42" s="10"/>
      <c r="K42" s="10"/>
    </row>
    <row r="43" spans="1:11" x14ac:dyDescent="0.25">
      <c r="A43" s="1"/>
      <c r="B43" s="30"/>
      <c r="C43" s="30"/>
      <c r="D43" s="31"/>
      <c r="E43" s="30"/>
      <c r="F43" s="10"/>
      <c r="G43" s="10"/>
      <c r="H43" s="10"/>
      <c r="I43" s="10"/>
      <c r="J43" s="10"/>
      <c r="K43" s="10"/>
    </row>
    <row r="44" spans="1:11" ht="15.75" thickBot="1" x14ac:dyDescent="0.3">
      <c r="A44" s="1"/>
      <c r="B44" s="35">
        <f>SUM(B42,B36)</f>
        <v>858652335</v>
      </c>
      <c r="C44" s="35">
        <f>SUM(C42,C36)-2</f>
        <v>848032038</v>
      </c>
      <c r="D44" s="35">
        <f>SUM(D42,D36)</f>
        <v>441467773</v>
      </c>
      <c r="E44" s="35">
        <f>SUM(E42,E36)</f>
        <v>433580166</v>
      </c>
      <c r="F44" s="35">
        <f>SUM(F42,F36)</f>
        <v>423251475</v>
      </c>
      <c r="G44" s="35">
        <f>SUM(G42,G36)</f>
        <v>425322956</v>
      </c>
      <c r="H44" s="35">
        <f>SUM(H42,H36)</f>
        <v>411048810</v>
      </c>
      <c r="I44" s="10"/>
      <c r="J44" s="10"/>
      <c r="K44" s="10"/>
    </row>
    <row r="45" spans="1:11" x14ac:dyDescent="0.25">
      <c r="A45" s="1"/>
      <c r="B45" s="21"/>
      <c r="C45" s="21"/>
      <c r="D45" s="22"/>
      <c r="E45" s="21"/>
      <c r="F45" s="10"/>
      <c r="G45" s="10"/>
      <c r="H45" s="10"/>
      <c r="I45" s="10"/>
      <c r="J45" s="10"/>
      <c r="K45" s="10"/>
    </row>
    <row r="46" spans="1:11" s="1" customFormat="1" x14ac:dyDescent="0.25">
      <c r="A46" s="60" t="s">
        <v>54</v>
      </c>
      <c r="B46" s="18">
        <f>B42/(B39/10)</f>
        <v>-40.811352749999998</v>
      </c>
      <c r="C46" s="18">
        <f>C42/(C39/10)</f>
        <v>-42.443117749999999</v>
      </c>
      <c r="D46" s="19">
        <f>D42/(D39/10)</f>
        <v>-45.321737062499999</v>
      </c>
      <c r="E46" s="18">
        <f>E42/(E39/10)</f>
        <v>-47.230316062500002</v>
      </c>
      <c r="F46" s="18">
        <f>F42/(F39/10)</f>
        <v>-48.626143874999997</v>
      </c>
      <c r="G46" s="18">
        <f t="shared" ref="G46:H46" si="7">G42/(G39/10)</f>
        <v>-53.685794874999999</v>
      </c>
      <c r="H46" s="18">
        <f t="shared" si="7"/>
        <v>-55.872333312499997</v>
      </c>
      <c r="I46" s="10"/>
      <c r="J46" s="10"/>
      <c r="K46" s="10"/>
    </row>
    <row r="47" spans="1:11" x14ac:dyDescent="0.25">
      <c r="A47" s="60" t="s">
        <v>55</v>
      </c>
      <c r="B47" s="61">
        <f>B39/10</f>
        <v>16000000</v>
      </c>
      <c r="C47" s="61">
        <f>C39/10</f>
        <v>16000000</v>
      </c>
      <c r="D47" s="61">
        <f t="shared" ref="D47:H47" si="8">D39/10</f>
        <v>16000000</v>
      </c>
      <c r="E47" s="61">
        <f t="shared" si="8"/>
        <v>16000000</v>
      </c>
      <c r="F47" s="61">
        <f t="shared" si="8"/>
        <v>16000000</v>
      </c>
      <c r="G47" s="61">
        <f t="shared" si="8"/>
        <v>16000000</v>
      </c>
      <c r="H47" s="61">
        <f t="shared" si="8"/>
        <v>16000000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9"/>
  <sheetViews>
    <sheetView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H22" sqref="H22"/>
    </sheetView>
  </sheetViews>
  <sheetFormatPr defaultRowHeight="15" x14ac:dyDescent="0.25"/>
  <cols>
    <col min="1" max="1" width="39" customWidth="1"/>
    <col min="2" max="2" width="16.5703125" customWidth="1"/>
    <col min="3" max="3" width="16.85546875" bestFit="1" customWidth="1"/>
    <col min="4" max="4" width="16.5703125" bestFit="1" customWidth="1"/>
    <col min="5" max="5" width="16.85546875" bestFit="1" customWidth="1"/>
    <col min="6" max="6" width="15.28515625" style="4" bestFit="1" customWidth="1"/>
    <col min="7" max="8" width="12.28515625" bestFit="1" customWidth="1"/>
  </cols>
  <sheetData>
    <row r="1" spans="1:11" ht="15.75" x14ac:dyDescent="0.25">
      <c r="A1" s="1" t="s">
        <v>8</v>
      </c>
      <c r="B1" s="2"/>
      <c r="D1" s="2"/>
      <c r="E1" s="2"/>
    </row>
    <row r="2" spans="1:11" ht="15.75" x14ac:dyDescent="0.25">
      <c r="A2" s="1" t="s">
        <v>57</v>
      </c>
      <c r="B2" s="2"/>
      <c r="D2" s="2"/>
      <c r="E2" s="2"/>
    </row>
    <row r="3" spans="1:11" ht="15.75" x14ac:dyDescent="0.25">
      <c r="A3" s="1" t="s">
        <v>48</v>
      </c>
      <c r="B3" s="2"/>
      <c r="D3" s="2"/>
      <c r="E3" s="2"/>
    </row>
    <row r="4" spans="1:11" ht="15.75" x14ac:dyDescent="0.25">
      <c r="A4" s="2"/>
      <c r="B4" s="64" t="s">
        <v>80</v>
      </c>
      <c r="C4" s="64" t="s">
        <v>81</v>
      </c>
      <c r="D4" s="64" t="s">
        <v>79</v>
      </c>
      <c r="E4" s="64" t="s">
        <v>80</v>
      </c>
      <c r="F4" s="65" t="s">
        <v>81</v>
      </c>
      <c r="G4" s="64" t="s">
        <v>79</v>
      </c>
      <c r="H4" s="64" t="s">
        <v>80</v>
      </c>
    </row>
    <row r="5" spans="1:11" ht="15.75" x14ac:dyDescent="0.25">
      <c r="A5" s="2"/>
      <c r="B5" s="66">
        <v>43100</v>
      </c>
      <c r="C5" s="66">
        <v>43190</v>
      </c>
      <c r="D5" s="66">
        <v>43373</v>
      </c>
      <c r="E5" s="66">
        <v>43465</v>
      </c>
      <c r="F5" s="67">
        <v>43555</v>
      </c>
      <c r="G5" s="74">
        <v>43738</v>
      </c>
      <c r="H5" s="74">
        <v>43830</v>
      </c>
    </row>
    <row r="6" spans="1:11" ht="15.75" x14ac:dyDescent="0.25">
      <c r="A6" s="2"/>
      <c r="B6" s="36"/>
      <c r="C6" s="36"/>
      <c r="D6" s="36"/>
      <c r="E6" s="36"/>
    </row>
    <row r="7" spans="1:11" x14ac:dyDescent="0.25">
      <c r="A7" s="60" t="s">
        <v>58</v>
      </c>
      <c r="B7" s="27">
        <v>30622990</v>
      </c>
      <c r="C7" s="27">
        <v>41530490</v>
      </c>
      <c r="D7" s="27">
        <v>53115480</v>
      </c>
      <c r="E7" s="27">
        <v>29715480</v>
      </c>
      <c r="F7" s="14">
        <v>64332830</v>
      </c>
      <c r="G7" s="14">
        <v>16775480</v>
      </c>
      <c r="H7" s="14">
        <v>16775480</v>
      </c>
      <c r="I7" s="14"/>
      <c r="J7" s="14"/>
      <c r="K7" s="14"/>
    </row>
    <row r="8" spans="1:11" x14ac:dyDescent="0.25">
      <c r="A8" t="s">
        <v>59</v>
      </c>
      <c r="B8" s="37">
        <v>20860788</v>
      </c>
      <c r="C8" s="37">
        <v>29963315</v>
      </c>
      <c r="D8" s="37">
        <v>35832502</v>
      </c>
      <c r="E8" s="37">
        <v>19782442</v>
      </c>
      <c r="F8" s="14">
        <v>45251228</v>
      </c>
      <c r="G8" s="14">
        <v>11221950</v>
      </c>
      <c r="H8" s="14">
        <v>20383932</v>
      </c>
      <c r="I8" s="14"/>
      <c r="J8" s="14"/>
      <c r="K8" s="14"/>
    </row>
    <row r="9" spans="1:11" s="1" customFormat="1" x14ac:dyDescent="0.25">
      <c r="A9" s="60" t="s">
        <v>60</v>
      </c>
      <c r="B9" s="33">
        <f t="shared" ref="B9:H9" si="0">B7-B8</f>
        <v>9762202</v>
      </c>
      <c r="C9" s="33">
        <f>C7-C8</f>
        <v>11567175</v>
      </c>
      <c r="D9" s="33">
        <f t="shared" si="0"/>
        <v>17282978</v>
      </c>
      <c r="E9" s="33">
        <f t="shared" si="0"/>
        <v>9933038</v>
      </c>
      <c r="F9" s="33">
        <f t="shared" si="0"/>
        <v>19081602</v>
      </c>
      <c r="G9" s="33">
        <f t="shared" si="0"/>
        <v>5553530</v>
      </c>
      <c r="H9" s="33">
        <f t="shared" si="0"/>
        <v>-3608452</v>
      </c>
      <c r="I9" s="12"/>
      <c r="J9" s="12"/>
      <c r="K9" s="12"/>
    </row>
    <row r="10" spans="1:11" s="1" customFormat="1" x14ac:dyDescent="0.25">
      <c r="A10" s="60" t="s">
        <v>61</v>
      </c>
      <c r="B10" s="33">
        <f>SUM(B11:B12)</f>
        <v>36756950</v>
      </c>
      <c r="C10" s="33">
        <f>SUM(C11:C12)</f>
        <v>49182220</v>
      </c>
      <c r="D10" s="33">
        <f t="shared" ref="D10:H10" si="1">SUM(D11:D12)</f>
        <v>24150040</v>
      </c>
      <c r="E10" s="33">
        <f t="shared" si="1"/>
        <v>11712540</v>
      </c>
      <c r="F10" s="33">
        <f t="shared" si="1"/>
        <v>36277355</v>
      </c>
      <c r="G10" s="33">
        <f t="shared" si="1"/>
        <v>8154325</v>
      </c>
      <c r="H10" s="33">
        <f t="shared" si="1"/>
        <v>14226578</v>
      </c>
      <c r="I10" s="12"/>
      <c r="J10" s="12"/>
      <c r="K10" s="12"/>
    </row>
    <row r="11" spans="1:11" s="3" customFormat="1" x14ac:dyDescent="0.25">
      <c r="A11" s="3" t="s">
        <v>6</v>
      </c>
      <c r="B11" s="27">
        <v>36756950</v>
      </c>
      <c r="C11" s="27">
        <v>49182220</v>
      </c>
      <c r="D11" s="27">
        <v>24150040</v>
      </c>
      <c r="E11" s="27">
        <v>11712540</v>
      </c>
      <c r="F11" s="16">
        <v>36277355</v>
      </c>
      <c r="G11" s="16">
        <v>8154325</v>
      </c>
      <c r="H11" s="16">
        <v>14226578</v>
      </c>
      <c r="I11" s="16"/>
      <c r="J11" s="16"/>
      <c r="K11" s="16"/>
    </row>
    <row r="12" spans="1:11" s="3" customFormat="1" x14ac:dyDescent="0.25">
      <c r="A12" s="3" t="s">
        <v>23</v>
      </c>
      <c r="B12" s="30"/>
      <c r="C12" s="30"/>
      <c r="D12" s="30"/>
      <c r="E12" s="30"/>
      <c r="F12" s="16"/>
      <c r="G12" s="16"/>
      <c r="H12" s="16"/>
      <c r="I12" s="16"/>
      <c r="J12" s="16"/>
      <c r="K12" s="16"/>
    </row>
    <row r="13" spans="1:11" s="1" customFormat="1" x14ac:dyDescent="0.25">
      <c r="A13" s="60" t="s">
        <v>62</v>
      </c>
      <c r="B13" s="32">
        <f t="shared" ref="B13:H13" si="2">B9-B10</f>
        <v>-26994748</v>
      </c>
      <c r="C13" s="32">
        <f>C9-C10</f>
        <v>-37615045</v>
      </c>
      <c r="D13" s="32">
        <f t="shared" si="2"/>
        <v>-6867062</v>
      </c>
      <c r="E13" s="32">
        <f t="shared" si="2"/>
        <v>-1779502</v>
      </c>
      <c r="F13" s="32">
        <f t="shared" si="2"/>
        <v>-17195753</v>
      </c>
      <c r="G13" s="32">
        <f t="shared" si="2"/>
        <v>-2600795</v>
      </c>
      <c r="H13" s="32">
        <f t="shared" si="2"/>
        <v>-17835030</v>
      </c>
      <c r="I13" s="12"/>
      <c r="J13" s="12"/>
      <c r="K13" s="12"/>
    </row>
    <row r="14" spans="1:11" s="1" customFormat="1" x14ac:dyDescent="0.25">
      <c r="A14" s="62" t="s">
        <v>63</v>
      </c>
      <c r="B14" s="32">
        <f>SUM(B15)</f>
        <v>46854650</v>
      </c>
      <c r="C14" s="32">
        <f>SUM(C15)</f>
        <v>62277150</v>
      </c>
      <c r="D14" s="32">
        <f t="shared" ref="D14:H14" si="3">SUM(D15)</f>
        <v>43187550</v>
      </c>
      <c r="E14" s="32">
        <f t="shared" si="3"/>
        <v>21437250</v>
      </c>
      <c r="F14" s="32">
        <f t="shared" si="3"/>
        <v>55124800</v>
      </c>
      <c r="G14" s="32">
        <f t="shared" si="3"/>
        <v>26216570</v>
      </c>
      <c r="H14" s="32">
        <f t="shared" si="3"/>
        <v>45966950</v>
      </c>
      <c r="I14" s="12"/>
      <c r="J14" s="12"/>
      <c r="K14" s="12"/>
    </row>
    <row r="15" spans="1:11" s="3" customFormat="1" x14ac:dyDescent="0.25">
      <c r="A15" s="3" t="s">
        <v>22</v>
      </c>
      <c r="B15" s="27">
        <v>46854650</v>
      </c>
      <c r="C15" s="27">
        <v>62277150</v>
      </c>
      <c r="D15" s="27">
        <v>43187550</v>
      </c>
      <c r="E15" s="27">
        <v>21437250</v>
      </c>
      <c r="F15" s="16">
        <v>55124800</v>
      </c>
      <c r="G15" s="16">
        <v>26216570</v>
      </c>
      <c r="H15" s="16">
        <v>45966950</v>
      </c>
      <c r="I15" s="16"/>
      <c r="J15" s="16"/>
      <c r="K15" s="16"/>
    </row>
    <row r="16" spans="1:11" s="1" customFormat="1" x14ac:dyDescent="0.25">
      <c r="A16" s="60" t="s">
        <v>64</v>
      </c>
      <c r="B16" s="33">
        <f>B13-B14</f>
        <v>-73849398</v>
      </c>
      <c r="C16" s="33">
        <f>C13-C14</f>
        <v>-99892195</v>
      </c>
      <c r="D16" s="33">
        <f t="shared" ref="D16:H16" si="4">D13-D14</f>
        <v>-50054612</v>
      </c>
      <c r="E16" s="33">
        <f t="shared" si="4"/>
        <v>-23216752</v>
      </c>
      <c r="F16" s="33">
        <f t="shared" si="4"/>
        <v>-72320553</v>
      </c>
      <c r="G16" s="33">
        <f t="shared" si="4"/>
        <v>-28817365</v>
      </c>
      <c r="H16" s="33">
        <f t="shared" si="4"/>
        <v>-63801980</v>
      </c>
      <c r="I16" s="12"/>
      <c r="J16" s="12"/>
      <c r="K16" s="12"/>
    </row>
    <row r="17" spans="1:11" x14ac:dyDescent="0.25">
      <c r="A17" s="3" t="s">
        <v>7</v>
      </c>
      <c r="B17" s="27">
        <v>0</v>
      </c>
      <c r="C17" s="27"/>
      <c r="D17" s="27"/>
      <c r="E17" s="27"/>
      <c r="F17" s="14"/>
      <c r="G17" s="14">
        <v>100653</v>
      </c>
      <c r="H17" s="14"/>
      <c r="I17" s="14"/>
      <c r="J17" s="14"/>
      <c r="K17" s="14"/>
    </row>
    <row r="18" spans="1:11" x14ac:dyDescent="0.25">
      <c r="A18" s="3"/>
      <c r="B18" s="27">
        <v>0</v>
      </c>
      <c r="C18" s="27">
        <v>0</v>
      </c>
      <c r="D18" s="27">
        <v>0</v>
      </c>
      <c r="E18" s="27">
        <v>0</v>
      </c>
      <c r="F18" s="14"/>
      <c r="G18" s="14"/>
      <c r="H18" s="14"/>
      <c r="I18" s="14"/>
      <c r="J18" s="14"/>
      <c r="K18" s="14"/>
    </row>
    <row r="19" spans="1:11" x14ac:dyDescent="0.25">
      <c r="A19" s="60" t="s">
        <v>65</v>
      </c>
      <c r="B19" s="38">
        <f t="shared" ref="B19:H19" si="5">(B16-B17)</f>
        <v>-73849398</v>
      </c>
      <c r="C19" s="38">
        <f>(C16-C17)</f>
        <v>-99892195</v>
      </c>
      <c r="D19" s="38">
        <f t="shared" ref="D19" si="6">(D16-D17)</f>
        <v>-50054612</v>
      </c>
      <c r="E19" s="38">
        <f t="shared" si="5"/>
        <v>-23216752</v>
      </c>
      <c r="F19" s="38">
        <f t="shared" si="5"/>
        <v>-72320553</v>
      </c>
      <c r="G19" s="38">
        <f t="shared" si="5"/>
        <v>-28918018</v>
      </c>
      <c r="H19" s="38">
        <f t="shared" si="5"/>
        <v>-63801980</v>
      </c>
      <c r="I19" s="14"/>
      <c r="J19" s="14"/>
      <c r="K19" s="14"/>
    </row>
    <row r="20" spans="1:11" s="3" customFormat="1" x14ac:dyDescent="0.25">
      <c r="A20"/>
      <c r="B20" s="30"/>
      <c r="C20" s="27"/>
      <c r="D20" s="30"/>
      <c r="E20" s="27"/>
      <c r="F20" s="16"/>
      <c r="G20" s="16"/>
      <c r="H20" s="16"/>
      <c r="I20" s="16"/>
      <c r="J20" s="16"/>
      <c r="K20" s="16"/>
    </row>
    <row r="21" spans="1:11" x14ac:dyDescent="0.25">
      <c r="A21" s="57" t="s">
        <v>66</v>
      </c>
      <c r="B21" s="39">
        <v>-121315</v>
      </c>
      <c r="C21" s="40">
        <v>-186760</v>
      </c>
      <c r="D21" s="40">
        <v>-318693</v>
      </c>
      <c r="E21" s="40">
        <v>-178293</v>
      </c>
      <c r="F21" s="14">
        <v>-385997</v>
      </c>
      <c r="G21" s="14">
        <v>100653</v>
      </c>
      <c r="H21" s="14">
        <v>100653</v>
      </c>
      <c r="I21" s="14"/>
      <c r="J21" s="14"/>
      <c r="K21" s="14"/>
    </row>
    <row r="22" spans="1:11" x14ac:dyDescent="0.25">
      <c r="A22" s="60" t="s">
        <v>67</v>
      </c>
      <c r="B22" s="38">
        <f>B19+B21</f>
        <v>-73970713</v>
      </c>
      <c r="C22" s="38">
        <f>C19+C21</f>
        <v>-100078955</v>
      </c>
      <c r="D22" s="38">
        <f t="shared" ref="D22:E22" si="7">D19+D21</f>
        <v>-50373305</v>
      </c>
      <c r="E22" s="38">
        <f t="shared" si="7"/>
        <v>-23395045</v>
      </c>
      <c r="F22" s="38">
        <f>F19+F21</f>
        <v>-72706550</v>
      </c>
      <c r="G22" s="38">
        <f>G19+G21</f>
        <v>-28817365</v>
      </c>
      <c r="H22" s="38">
        <f>H19+H21</f>
        <v>-63701327</v>
      </c>
      <c r="I22" s="14"/>
      <c r="J22" s="14"/>
      <c r="K22" s="14"/>
    </row>
    <row r="23" spans="1:11" x14ac:dyDescent="0.25">
      <c r="A23" s="1"/>
      <c r="B23" s="21"/>
      <c r="C23" s="21"/>
      <c r="D23" s="21"/>
      <c r="E23" s="21"/>
      <c r="F23" s="14"/>
      <c r="G23" s="14"/>
      <c r="H23" s="14"/>
      <c r="I23" s="14"/>
      <c r="J23" s="14"/>
      <c r="K23" s="14"/>
    </row>
    <row r="24" spans="1:11" x14ac:dyDescent="0.25">
      <c r="A24" s="60" t="s">
        <v>68</v>
      </c>
      <c r="B24" s="20">
        <f>B22/('1'!B39/10)</f>
        <v>-4.6231695625000002</v>
      </c>
      <c r="C24" s="20">
        <f>C22/('1'!C39/10)</f>
        <v>-6.2549346874999996</v>
      </c>
      <c r="D24" s="20">
        <f>D22/('1'!D39/10)</f>
        <v>-3.1483315625000001</v>
      </c>
      <c r="E24" s="20">
        <f>E22/('1'!E39/10)</f>
        <v>-1.4621903125</v>
      </c>
      <c r="F24" s="20">
        <f>F22/('1'!F39/10)</f>
        <v>-4.5441593749999996</v>
      </c>
      <c r="G24" s="20">
        <f>G22/('1'!G39/10)</f>
        <v>-1.8010853124999999</v>
      </c>
      <c r="H24" s="20">
        <f>H22/('1'!H39/10)</f>
        <v>-3.9813329374999999</v>
      </c>
      <c r="I24" s="14"/>
      <c r="J24" s="14"/>
      <c r="K24" s="14"/>
    </row>
    <row r="25" spans="1:11" x14ac:dyDescent="0.25">
      <c r="A25" s="62" t="s">
        <v>69</v>
      </c>
      <c r="B25" s="27">
        <f>'1'!B39/10</f>
        <v>16000000</v>
      </c>
      <c r="C25" s="27">
        <f>'1'!C39/10</f>
        <v>16000000</v>
      </c>
      <c r="D25" s="27">
        <f>'1'!D39/10</f>
        <v>16000000</v>
      </c>
      <c r="E25" s="27">
        <f>'1'!E39/10</f>
        <v>16000000</v>
      </c>
      <c r="F25" s="27">
        <f>'1'!F39/10</f>
        <v>16000000</v>
      </c>
      <c r="G25" s="27">
        <f>'1'!G39/10</f>
        <v>16000000</v>
      </c>
      <c r="H25" s="27">
        <f>'1'!H39/10</f>
        <v>16000000</v>
      </c>
      <c r="I25" s="14"/>
      <c r="J25" s="14"/>
      <c r="K25" s="14"/>
    </row>
    <row r="26" spans="1:11" x14ac:dyDescent="0.25">
      <c r="F26" s="14"/>
      <c r="G26" s="14"/>
      <c r="H26" s="14"/>
      <c r="I26" s="14"/>
      <c r="J26" s="14"/>
      <c r="K26" s="14"/>
    </row>
    <row r="27" spans="1:11" x14ac:dyDescent="0.25">
      <c r="F27" s="14"/>
      <c r="G27" s="14"/>
      <c r="H27" s="14"/>
      <c r="I27" s="14"/>
      <c r="J27" s="14"/>
      <c r="K27" s="14"/>
    </row>
    <row r="28" spans="1:11" x14ac:dyDescent="0.25">
      <c r="F28" s="14"/>
      <c r="G28" s="14"/>
      <c r="H28" s="14"/>
      <c r="I28" s="14"/>
      <c r="J28" s="14"/>
      <c r="K28" s="14"/>
    </row>
    <row r="29" spans="1:11" x14ac:dyDescent="0.25">
      <c r="F29" s="14"/>
      <c r="G29" s="14"/>
      <c r="H29" s="14"/>
      <c r="I29" s="14"/>
      <c r="J29" s="14"/>
      <c r="K29" s="14"/>
    </row>
    <row r="30" spans="1:11" x14ac:dyDescent="0.25">
      <c r="F30" s="14"/>
      <c r="G30" s="14"/>
      <c r="H30" s="14"/>
      <c r="I30" s="14"/>
      <c r="J30" s="14"/>
      <c r="K30" s="14"/>
    </row>
    <row r="31" spans="1:11" x14ac:dyDescent="0.25">
      <c r="F31" s="14"/>
      <c r="G31" s="14"/>
      <c r="H31" s="14"/>
      <c r="I31" s="14"/>
      <c r="J31" s="14"/>
      <c r="K31" s="14"/>
    </row>
    <row r="32" spans="1:11" x14ac:dyDescent="0.25">
      <c r="F32" s="14"/>
      <c r="G32" s="14"/>
      <c r="H32" s="14"/>
      <c r="I32" s="14"/>
      <c r="J32" s="14"/>
      <c r="K32" s="14"/>
    </row>
    <row r="33" spans="6:11" x14ac:dyDescent="0.25">
      <c r="F33" s="14"/>
      <c r="G33" s="14"/>
      <c r="H33" s="14"/>
      <c r="I33" s="14"/>
      <c r="J33" s="14"/>
      <c r="K33" s="14"/>
    </row>
    <row r="34" spans="6:11" x14ac:dyDescent="0.25">
      <c r="F34" s="14"/>
      <c r="G34" s="14"/>
      <c r="H34" s="14"/>
      <c r="I34" s="14"/>
      <c r="J34" s="14"/>
      <c r="K34" s="14"/>
    </row>
    <row r="35" spans="6:11" x14ac:dyDescent="0.25">
      <c r="F35" s="14"/>
      <c r="G35" s="14"/>
      <c r="H35" s="14"/>
      <c r="I35" s="14"/>
      <c r="J35" s="14"/>
      <c r="K35" s="14"/>
    </row>
    <row r="36" spans="6:11" x14ac:dyDescent="0.25">
      <c r="F36" s="14"/>
      <c r="G36" s="14"/>
      <c r="H36" s="14"/>
      <c r="I36" s="14"/>
      <c r="J36" s="14"/>
      <c r="K36" s="14"/>
    </row>
    <row r="37" spans="6:11" x14ac:dyDescent="0.25">
      <c r="F37" s="14"/>
      <c r="G37" s="14"/>
      <c r="H37" s="14"/>
      <c r="I37" s="14"/>
      <c r="J37" s="14"/>
      <c r="K37" s="14"/>
    </row>
    <row r="38" spans="6:11" x14ac:dyDescent="0.25">
      <c r="F38" s="14"/>
      <c r="G38" s="14"/>
      <c r="H38" s="14"/>
      <c r="I38" s="14"/>
      <c r="J38" s="14"/>
      <c r="K38" s="14"/>
    </row>
    <row r="39" spans="6:11" x14ac:dyDescent="0.25">
      <c r="F39" s="14"/>
      <c r="G39" s="14"/>
      <c r="H39" s="14"/>
      <c r="I39" s="14"/>
      <c r="J39" s="14"/>
      <c r="K39" s="14"/>
    </row>
    <row r="40" spans="6:11" x14ac:dyDescent="0.25">
      <c r="F40" s="14"/>
      <c r="G40" s="14"/>
      <c r="H40" s="14"/>
      <c r="I40" s="14"/>
      <c r="J40" s="14"/>
      <c r="K40" s="14"/>
    </row>
    <row r="41" spans="6:11" x14ac:dyDescent="0.25">
      <c r="F41" s="14"/>
      <c r="G41" s="14"/>
      <c r="H41" s="14"/>
      <c r="I41" s="14"/>
      <c r="J41" s="14"/>
      <c r="K41" s="14"/>
    </row>
    <row r="42" spans="6:11" x14ac:dyDescent="0.25">
      <c r="F42" s="14"/>
      <c r="G42" s="14"/>
      <c r="H42" s="14"/>
      <c r="I42" s="14"/>
      <c r="J42" s="14"/>
      <c r="K42" s="14"/>
    </row>
    <row r="43" spans="6:11" x14ac:dyDescent="0.25">
      <c r="F43" s="14"/>
      <c r="G43" s="14"/>
      <c r="H43" s="14"/>
      <c r="I43" s="14"/>
      <c r="J43" s="14"/>
      <c r="K43" s="14"/>
    </row>
    <row r="44" spans="6:11" x14ac:dyDescent="0.25">
      <c r="F44" s="14"/>
      <c r="G44" s="14"/>
      <c r="H44" s="14"/>
      <c r="I44" s="14"/>
      <c r="J44" s="14"/>
      <c r="K44" s="14"/>
    </row>
    <row r="45" spans="6:11" x14ac:dyDescent="0.25">
      <c r="F45" s="14"/>
      <c r="G45" s="14"/>
      <c r="H45" s="14"/>
      <c r="I45" s="14"/>
      <c r="J45" s="14"/>
      <c r="K45" s="14"/>
    </row>
    <row r="46" spans="6:11" x14ac:dyDescent="0.25">
      <c r="F46" s="14"/>
      <c r="G46" s="14"/>
      <c r="H46" s="14"/>
      <c r="I46" s="14"/>
      <c r="J46" s="14"/>
      <c r="K46" s="14"/>
    </row>
    <row r="47" spans="6:11" x14ac:dyDescent="0.25">
      <c r="F47" s="14"/>
      <c r="G47" s="14"/>
      <c r="H47" s="14"/>
      <c r="I47" s="14"/>
      <c r="J47" s="14"/>
      <c r="K47" s="14"/>
    </row>
    <row r="49" spans="1:1" x14ac:dyDescent="0.25">
      <c r="A4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5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N17" sqref="N17"/>
    </sheetView>
  </sheetViews>
  <sheetFormatPr defaultRowHeight="15" x14ac:dyDescent="0.25"/>
  <cols>
    <col min="1" max="1" width="47.5703125" customWidth="1"/>
    <col min="2" max="2" width="16.5703125" style="9" customWidth="1"/>
    <col min="3" max="3" width="17.7109375" style="9" bestFit="1" customWidth="1"/>
    <col min="4" max="4" width="17.28515625" style="9" bestFit="1" customWidth="1"/>
    <col min="5" max="5" width="13.42578125" style="9" bestFit="1" customWidth="1"/>
    <col min="6" max="6" width="15" style="10" customWidth="1"/>
    <col min="7" max="7" width="16.28515625" style="10" bestFit="1" customWidth="1"/>
    <col min="8" max="8" width="13.42578125" bestFit="1" customWidth="1"/>
  </cols>
  <sheetData>
    <row r="1" spans="1:12" ht="15.75" x14ac:dyDescent="0.25">
      <c r="A1" s="1" t="s">
        <v>8</v>
      </c>
      <c r="B1" s="8"/>
      <c r="D1" s="8"/>
      <c r="E1" s="8"/>
    </row>
    <row r="2" spans="1:12" ht="15.75" x14ac:dyDescent="0.25">
      <c r="A2" s="1" t="s">
        <v>56</v>
      </c>
      <c r="B2" s="8"/>
      <c r="D2" s="8"/>
      <c r="E2" s="8"/>
    </row>
    <row r="3" spans="1:12" ht="15.75" x14ac:dyDescent="0.25">
      <c r="A3" s="1" t="s">
        <v>48</v>
      </c>
      <c r="B3" s="8"/>
      <c r="D3" s="8"/>
      <c r="E3" s="8"/>
    </row>
    <row r="4" spans="1:12" ht="15.75" x14ac:dyDescent="0.25">
      <c r="A4" s="2"/>
      <c r="B4" s="64" t="s">
        <v>80</v>
      </c>
      <c r="C4" s="64" t="s">
        <v>81</v>
      </c>
      <c r="D4" s="64" t="s">
        <v>79</v>
      </c>
      <c r="E4" s="64" t="s">
        <v>80</v>
      </c>
      <c r="F4" s="65" t="s">
        <v>81</v>
      </c>
      <c r="G4" s="76" t="s">
        <v>79</v>
      </c>
      <c r="H4" s="63" t="s">
        <v>80</v>
      </c>
    </row>
    <row r="5" spans="1:12" ht="15.75" x14ac:dyDescent="0.25">
      <c r="A5" s="2"/>
      <c r="B5" s="66">
        <v>43100</v>
      </c>
      <c r="C5" s="66">
        <v>43190</v>
      </c>
      <c r="D5" s="66">
        <v>43373</v>
      </c>
      <c r="E5" s="66">
        <v>43465</v>
      </c>
      <c r="F5" s="67">
        <v>43555</v>
      </c>
      <c r="G5" s="77">
        <v>43738</v>
      </c>
      <c r="H5" s="78">
        <v>43829</v>
      </c>
    </row>
    <row r="6" spans="1:12" ht="15.75" x14ac:dyDescent="0.25">
      <c r="A6" s="2"/>
      <c r="B6" s="41"/>
      <c r="C6" s="41"/>
      <c r="D6" s="41"/>
      <c r="E6" s="41"/>
    </row>
    <row r="7" spans="1:12" x14ac:dyDescent="0.25">
      <c r="A7" s="60" t="s">
        <v>70</v>
      </c>
      <c r="B7" s="43"/>
      <c r="C7" s="43"/>
      <c r="D7" s="43"/>
      <c r="E7" s="43"/>
    </row>
    <row r="8" spans="1:12" x14ac:dyDescent="0.25">
      <c r="A8" t="s">
        <v>24</v>
      </c>
      <c r="B8" s="43">
        <v>30622990</v>
      </c>
      <c r="C8" s="43">
        <v>41530490</v>
      </c>
      <c r="D8" s="27">
        <v>53115480</v>
      </c>
      <c r="E8" s="43">
        <v>29715480</v>
      </c>
      <c r="F8" s="10">
        <v>64332830</v>
      </c>
      <c r="G8" s="10">
        <v>16775480</v>
      </c>
      <c r="H8" s="10">
        <v>16775480</v>
      </c>
      <c r="I8" s="10"/>
      <c r="J8" s="10"/>
      <c r="K8" s="10"/>
      <c r="L8" s="10"/>
    </row>
    <row r="9" spans="1:12" ht="15.75" x14ac:dyDescent="0.25">
      <c r="A9" s="5" t="s">
        <v>25</v>
      </c>
      <c r="B9" s="43">
        <v>-91170222</v>
      </c>
      <c r="C9" s="43">
        <v>-122085707</v>
      </c>
      <c r="D9" s="27">
        <v>-87478541</v>
      </c>
      <c r="E9" s="43">
        <v>-28934762</v>
      </c>
      <c r="F9" s="10">
        <v>-110660533</v>
      </c>
      <c r="G9" s="10">
        <v>-16717041</v>
      </c>
      <c r="H9" s="10">
        <v>-53363102</v>
      </c>
      <c r="I9" s="10"/>
      <c r="J9" s="10"/>
      <c r="K9" s="10"/>
      <c r="L9" s="10"/>
    </row>
    <row r="10" spans="1:12" ht="15.75" x14ac:dyDescent="0.25">
      <c r="A10" s="5" t="s">
        <v>26</v>
      </c>
      <c r="B10" s="43">
        <v>37911010</v>
      </c>
      <c r="C10" s="43">
        <v>39387470</v>
      </c>
      <c r="D10" s="27">
        <v>-8348247</v>
      </c>
      <c r="E10" s="43"/>
      <c r="F10" s="10">
        <v>-8614747</v>
      </c>
      <c r="H10" s="10">
        <v>-9140388</v>
      </c>
      <c r="I10" s="10"/>
      <c r="J10" s="10"/>
      <c r="K10" s="10"/>
      <c r="L10" s="10"/>
    </row>
    <row r="11" spans="1:12" ht="15.75" x14ac:dyDescent="0.25">
      <c r="A11" s="5" t="s">
        <v>11</v>
      </c>
      <c r="B11" s="43"/>
      <c r="C11" s="43"/>
      <c r="D11" s="27"/>
      <c r="E11" s="43"/>
      <c r="H11" s="10"/>
      <c r="I11" s="10"/>
      <c r="J11" s="10"/>
      <c r="K11" s="10"/>
      <c r="L11" s="10"/>
    </row>
    <row r="12" spans="1:12" ht="15.75" x14ac:dyDescent="0.25">
      <c r="A12" s="5" t="s">
        <v>41</v>
      </c>
      <c r="B12" s="43"/>
      <c r="C12" s="43"/>
      <c r="D12" s="27"/>
      <c r="E12" s="43"/>
      <c r="H12" s="10"/>
      <c r="I12" s="10"/>
      <c r="J12" s="10"/>
      <c r="K12" s="10"/>
      <c r="L12" s="10"/>
    </row>
    <row r="13" spans="1:12" ht="15.75" x14ac:dyDescent="0.25">
      <c r="A13" s="5" t="s">
        <v>27</v>
      </c>
      <c r="B13" s="43"/>
      <c r="C13" s="43"/>
      <c r="D13" s="27"/>
      <c r="E13" s="43"/>
      <c r="H13" s="10"/>
      <c r="I13" s="10"/>
      <c r="J13" s="10"/>
      <c r="K13" s="10"/>
      <c r="L13" s="10"/>
    </row>
    <row r="14" spans="1:12" ht="15.75" x14ac:dyDescent="0.25">
      <c r="A14" s="5" t="s">
        <v>19</v>
      </c>
      <c r="B14" s="43">
        <v>24027150</v>
      </c>
      <c r="C14" s="43">
        <v>24027150</v>
      </c>
      <c r="D14" s="27">
        <v>43187550</v>
      </c>
      <c r="E14" s="43">
        <v>678293</v>
      </c>
      <c r="F14" s="10">
        <v>55124800</v>
      </c>
      <c r="G14" s="10">
        <v>17741842</v>
      </c>
      <c r="H14" s="10">
        <v>45966950</v>
      </c>
      <c r="I14" s="10"/>
      <c r="J14" s="10"/>
      <c r="K14" s="10"/>
      <c r="L14" s="10"/>
    </row>
    <row r="15" spans="1:12" ht="15.75" x14ac:dyDescent="0.25">
      <c r="A15" s="5" t="s">
        <v>45</v>
      </c>
      <c r="B15" s="43">
        <v>121315</v>
      </c>
      <c r="C15" s="43"/>
      <c r="D15" s="27">
        <v>28457</v>
      </c>
      <c r="E15" s="43">
        <v>168857</v>
      </c>
      <c r="G15" s="10">
        <v>100653</v>
      </c>
      <c r="H15" s="10">
        <v>100653</v>
      </c>
      <c r="I15" s="10"/>
      <c r="J15" s="10"/>
      <c r="K15" s="10"/>
      <c r="L15" s="10"/>
    </row>
    <row r="16" spans="1:12" ht="15.75" x14ac:dyDescent="0.25">
      <c r="A16" s="5" t="s">
        <v>28</v>
      </c>
      <c r="B16" s="43"/>
      <c r="C16" s="43"/>
      <c r="D16" s="27"/>
      <c r="E16" s="43"/>
      <c r="H16" s="10"/>
      <c r="I16" s="10"/>
      <c r="J16" s="10"/>
      <c r="K16" s="10"/>
      <c r="L16" s="10"/>
    </row>
    <row r="17" spans="1:12" ht="15.75" x14ac:dyDescent="0.25">
      <c r="A17" s="2"/>
      <c r="B17" s="44">
        <f>SUM(B8:B16)</f>
        <v>1512243</v>
      </c>
      <c r="C17" s="44">
        <f>SUM(C8:C16)</f>
        <v>-17140597</v>
      </c>
      <c r="D17" s="44">
        <f>SUM(D8:D15)</f>
        <v>504699</v>
      </c>
      <c r="E17" s="44">
        <f>SUM(E8:E15)</f>
        <v>1627868</v>
      </c>
      <c r="F17" s="44">
        <f>SUM(F8:F15)</f>
        <v>182350</v>
      </c>
      <c r="G17" s="44">
        <f>SUM(G8:G15)</f>
        <v>17900934</v>
      </c>
      <c r="H17" s="44">
        <f>SUM(H8:H15)</f>
        <v>339593</v>
      </c>
      <c r="I17" s="10"/>
      <c r="J17" s="10"/>
      <c r="K17" s="10"/>
      <c r="L17" s="10"/>
    </row>
    <row r="18" spans="1:12" ht="15.75" x14ac:dyDescent="0.25">
      <c r="A18" s="2"/>
      <c r="B18" s="45"/>
      <c r="C18" s="45"/>
      <c r="D18" s="45"/>
      <c r="E18" s="45"/>
      <c r="H18" s="10"/>
      <c r="I18" s="10"/>
      <c r="J18" s="10"/>
      <c r="K18" s="10"/>
      <c r="L18" s="10"/>
    </row>
    <row r="19" spans="1:12" x14ac:dyDescent="0.25">
      <c r="A19" s="60" t="s">
        <v>71</v>
      </c>
      <c r="B19" s="43"/>
      <c r="C19" s="43"/>
      <c r="D19" s="43"/>
      <c r="E19" s="43"/>
      <c r="H19" s="10"/>
      <c r="I19" s="10"/>
      <c r="J19" s="10"/>
      <c r="K19" s="10"/>
      <c r="L19" s="10"/>
    </row>
    <row r="20" spans="1:12" x14ac:dyDescent="0.25">
      <c r="A20" s="3" t="s">
        <v>29</v>
      </c>
      <c r="B20" s="43"/>
      <c r="C20" s="43"/>
      <c r="D20" s="43"/>
      <c r="E20" s="43"/>
      <c r="H20" s="10"/>
      <c r="I20" s="10"/>
      <c r="J20" s="10"/>
      <c r="K20" s="10"/>
      <c r="L20" s="10"/>
    </row>
    <row r="21" spans="1:12" x14ac:dyDescent="0.25">
      <c r="A21" s="3" t="s">
        <v>30</v>
      </c>
      <c r="B21" s="43"/>
      <c r="C21" s="43"/>
      <c r="D21" s="43"/>
      <c r="E21" s="43"/>
      <c r="H21" s="10"/>
      <c r="I21" s="10"/>
      <c r="J21" s="10"/>
      <c r="K21" s="10"/>
      <c r="L21" s="10"/>
    </row>
    <row r="22" spans="1:12" x14ac:dyDescent="0.25">
      <c r="A22" s="3" t="s">
        <v>42</v>
      </c>
      <c r="B22" s="43"/>
      <c r="C22" s="43"/>
      <c r="D22" s="43"/>
      <c r="E22" s="43"/>
      <c r="H22" s="10"/>
      <c r="I22" s="10"/>
      <c r="J22" s="10"/>
      <c r="K22" s="10"/>
      <c r="L22" s="10"/>
    </row>
    <row r="23" spans="1:12" x14ac:dyDescent="0.25">
      <c r="A23" s="3" t="s">
        <v>31</v>
      </c>
      <c r="B23" s="43">
        <v>-24027150</v>
      </c>
      <c r="C23" s="43"/>
      <c r="D23" s="43"/>
      <c r="E23" s="43">
        <v>-21437250</v>
      </c>
      <c r="G23" s="10">
        <v>-26216570</v>
      </c>
      <c r="H23" s="10">
        <v>-45966950</v>
      </c>
      <c r="I23" s="10"/>
      <c r="J23" s="10"/>
      <c r="K23" s="10"/>
      <c r="L23" s="10"/>
    </row>
    <row r="24" spans="1:12" x14ac:dyDescent="0.25">
      <c r="A24" s="1"/>
      <c r="B24" s="45">
        <f t="shared" ref="B24:H24" si="0">SUM(B20:B23)</f>
        <v>-24027150</v>
      </c>
      <c r="C24" s="45">
        <f>SUM(C20:C23)</f>
        <v>0</v>
      </c>
      <c r="D24" s="45">
        <f t="shared" si="0"/>
        <v>0</v>
      </c>
      <c r="E24" s="45">
        <f t="shared" si="0"/>
        <v>-21437250</v>
      </c>
      <c r="F24" s="45">
        <f t="shared" si="0"/>
        <v>0</v>
      </c>
      <c r="G24" s="45">
        <f t="shared" si="0"/>
        <v>-26216570</v>
      </c>
      <c r="H24" s="45">
        <f t="shared" si="0"/>
        <v>-45966950</v>
      </c>
      <c r="I24" s="10"/>
      <c r="J24" s="10"/>
      <c r="K24" s="10"/>
      <c r="L24" s="10"/>
    </row>
    <row r="25" spans="1:12" x14ac:dyDescent="0.25">
      <c r="B25" s="43"/>
      <c r="C25" s="43"/>
      <c r="D25" s="43"/>
      <c r="E25" s="43"/>
      <c r="H25" s="10"/>
      <c r="I25" s="10"/>
      <c r="J25" s="10"/>
      <c r="K25" s="10"/>
      <c r="L25" s="10"/>
    </row>
    <row r="26" spans="1:12" x14ac:dyDescent="0.25">
      <c r="A26" s="60" t="s">
        <v>72</v>
      </c>
      <c r="B26" s="43"/>
      <c r="C26" s="43"/>
      <c r="D26" s="42"/>
      <c r="E26" s="43"/>
      <c r="H26" s="10"/>
      <c r="I26" s="10"/>
      <c r="J26" s="10"/>
      <c r="K26" s="10"/>
      <c r="L26" s="10"/>
    </row>
    <row r="27" spans="1:12" x14ac:dyDescent="0.25">
      <c r="A27" s="3" t="s">
        <v>32</v>
      </c>
      <c r="B27" s="43"/>
      <c r="C27" s="43"/>
      <c r="D27" s="42"/>
      <c r="E27" s="43"/>
      <c r="H27" s="10"/>
      <c r="I27" s="10"/>
      <c r="J27" s="10"/>
      <c r="K27" s="10"/>
      <c r="L27" s="10"/>
    </row>
    <row r="28" spans="1:12" x14ac:dyDescent="0.25">
      <c r="A28" s="3" t="s">
        <v>43</v>
      </c>
      <c r="B28" s="43">
        <v>24027150</v>
      </c>
      <c r="C28" s="43">
        <v>15422500</v>
      </c>
      <c r="D28" s="42"/>
      <c r="E28" s="43">
        <v>20000000</v>
      </c>
      <c r="H28" s="10">
        <v>45966950</v>
      </c>
      <c r="I28" s="10"/>
      <c r="J28" s="10"/>
      <c r="K28" s="10"/>
      <c r="L28" s="10"/>
    </row>
    <row r="29" spans="1:12" x14ac:dyDescent="0.25">
      <c r="A29" s="3" t="s">
        <v>11</v>
      </c>
      <c r="B29" s="43"/>
      <c r="C29" s="43"/>
      <c r="D29" s="42"/>
      <c r="E29" s="43"/>
      <c r="H29" s="10"/>
      <c r="I29" s="10"/>
      <c r="J29" s="10"/>
      <c r="K29" s="10"/>
      <c r="L29" s="10"/>
    </row>
    <row r="30" spans="1:12" x14ac:dyDescent="0.25">
      <c r="A30" s="3" t="s">
        <v>46</v>
      </c>
      <c r="B30" s="43"/>
      <c r="C30" s="43"/>
      <c r="D30" s="42"/>
      <c r="E30" s="43"/>
      <c r="H30" s="10"/>
      <c r="I30" s="10"/>
      <c r="J30" s="10"/>
      <c r="K30" s="10"/>
      <c r="L30" s="10"/>
    </row>
    <row r="31" spans="1:12" x14ac:dyDescent="0.25">
      <c r="A31" s="3" t="s">
        <v>44</v>
      </c>
      <c r="B31" s="43"/>
      <c r="C31" s="43"/>
      <c r="D31" s="42"/>
      <c r="E31" s="43"/>
      <c r="H31" s="10"/>
      <c r="I31" s="10"/>
      <c r="J31" s="10"/>
      <c r="K31" s="10"/>
      <c r="L31" s="10"/>
    </row>
    <row r="32" spans="1:12" x14ac:dyDescent="0.25">
      <c r="A32" s="3" t="s">
        <v>33</v>
      </c>
      <c r="B32" s="43"/>
      <c r="C32" s="43"/>
      <c r="D32" s="42"/>
      <c r="E32" s="43"/>
      <c r="G32" s="10">
        <v>8474728</v>
      </c>
      <c r="H32" s="10"/>
      <c r="I32" s="10"/>
      <c r="J32" s="10"/>
      <c r="K32" s="10"/>
      <c r="L32" s="10"/>
    </row>
    <row r="33" spans="1:12" x14ac:dyDescent="0.25">
      <c r="A33" s="1"/>
      <c r="B33" s="46">
        <f t="shared" ref="B33:G33" si="1">SUM(B27:B32)</f>
        <v>24027150</v>
      </c>
      <c r="C33" s="46">
        <f>SUM(C27:C32)</f>
        <v>15422500</v>
      </c>
      <c r="D33" s="46">
        <f t="shared" si="1"/>
        <v>0</v>
      </c>
      <c r="E33" s="46">
        <f t="shared" si="1"/>
        <v>20000000</v>
      </c>
      <c r="F33" s="46">
        <f t="shared" si="1"/>
        <v>0</v>
      </c>
      <c r="G33" s="46">
        <f t="shared" si="1"/>
        <v>8474728</v>
      </c>
      <c r="H33" s="46">
        <f>SUM(H27:H32)</f>
        <v>45966950</v>
      </c>
      <c r="I33" s="10"/>
      <c r="J33" s="10"/>
      <c r="K33" s="10"/>
      <c r="L33" s="10"/>
    </row>
    <row r="34" spans="1:12" x14ac:dyDescent="0.25">
      <c r="B34" s="43"/>
      <c r="C34" s="43"/>
      <c r="D34" s="42"/>
      <c r="E34" s="43"/>
      <c r="H34" s="10"/>
      <c r="I34" s="10"/>
      <c r="J34" s="10"/>
      <c r="K34" s="10"/>
      <c r="L34" s="10"/>
    </row>
    <row r="35" spans="1:12" x14ac:dyDescent="0.25">
      <c r="A35" s="1" t="s">
        <v>73</v>
      </c>
      <c r="B35" s="45">
        <f t="shared" ref="B35:H35" si="2">SUM(B17,B24,B33)</f>
        <v>1512243</v>
      </c>
      <c r="C35" s="45">
        <f>SUM(C17,C24,C33)</f>
        <v>-1718097</v>
      </c>
      <c r="D35" s="45">
        <f t="shared" si="2"/>
        <v>504699</v>
      </c>
      <c r="E35" s="45">
        <f t="shared" si="2"/>
        <v>190618</v>
      </c>
      <c r="F35" s="45">
        <f t="shared" si="2"/>
        <v>182350</v>
      </c>
      <c r="G35" s="45">
        <f t="shared" si="2"/>
        <v>159092</v>
      </c>
      <c r="H35" s="45">
        <f t="shared" si="2"/>
        <v>339593</v>
      </c>
      <c r="I35" s="10"/>
      <c r="J35" s="10"/>
      <c r="K35" s="10"/>
      <c r="L35" s="10"/>
    </row>
    <row r="36" spans="1:12" x14ac:dyDescent="0.25">
      <c r="A36" s="62" t="s">
        <v>74</v>
      </c>
      <c r="B36" s="43">
        <v>270257</v>
      </c>
      <c r="C36" s="43">
        <v>1782500</v>
      </c>
      <c r="D36" s="42">
        <v>1782500</v>
      </c>
      <c r="E36" s="43">
        <v>289658</v>
      </c>
      <c r="F36" s="10">
        <v>289658</v>
      </c>
      <c r="G36" s="10">
        <v>480276</v>
      </c>
      <c r="H36" s="10">
        <v>440977</v>
      </c>
      <c r="I36" s="10"/>
      <c r="J36" s="10"/>
      <c r="K36" s="10"/>
      <c r="L36" s="10"/>
    </row>
    <row r="37" spans="1:12" x14ac:dyDescent="0.25">
      <c r="A37" s="60" t="s">
        <v>75</v>
      </c>
      <c r="B37" s="45">
        <f t="shared" ref="B37:H37" si="3">SUM(B35:B36)</f>
        <v>1782500</v>
      </c>
      <c r="C37" s="45">
        <f>SUM(C35:C36)</f>
        <v>64403</v>
      </c>
      <c r="D37" s="45">
        <f t="shared" si="3"/>
        <v>2287199</v>
      </c>
      <c r="E37" s="45">
        <f t="shared" si="3"/>
        <v>480276</v>
      </c>
      <c r="F37" s="45">
        <f t="shared" si="3"/>
        <v>472008</v>
      </c>
      <c r="G37" s="45">
        <f t="shared" si="3"/>
        <v>639368</v>
      </c>
      <c r="H37" s="45">
        <f t="shared" si="3"/>
        <v>780570</v>
      </c>
      <c r="I37" s="10"/>
      <c r="J37" s="10"/>
      <c r="K37" s="10"/>
      <c r="L37" s="10"/>
    </row>
    <row r="38" spans="1:12" x14ac:dyDescent="0.25">
      <c r="B38" s="25"/>
      <c r="C38" s="25"/>
      <c r="D38" s="24"/>
      <c r="E38" s="25"/>
      <c r="H38" s="10"/>
      <c r="I38" s="10"/>
      <c r="J38" s="10"/>
      <c r="K38" s="10"/>
      <c r="L38" s="10"/>
    </row>
    <row r="39" spans="1:12" x14ac:dyDescent="0.25">
      <c r="A39" s="60" t="s">
        <v>76</v>
      </c>
      <c r="B39" s="15">
        <f>B17/('1'!B39/10)</f>
        <v>9.45151875E-2</v>
      </c>
      <c r="C39" s="15">
        <f>C17/('1'!C39/10)</f>
        <v>-1.0712873125</v>
      </c>
      <c r="D39" s="15">
        <f>D17/('1'!D39/10)</f>
        <v>3.1543687500000001E-2</v>
      </c>
      <c r="E39" s="15">
        <f>E17/('1'!E39/10)</f>
        <v>0.10174175000000001</v>
      </c>
      <c r="F39" s="73">
        <f>F17/('1'!F39/10)</f>
        <v>1.1396875000000001E-2</v>
      </c>
      <c r="G39" s="15">
        <f>G17/('1'!G39/10)</f>
        <v>1.118808375</v>
      </c>
      <c r="H39" s="73">
        <f>H17/('1'!H39/10)</f>
        <v>2.1224562499999999E-2</v>
      </c>
      <c r="I39" s="15" t="e">
        <f>I17/('1'!I39/10)</f>
        <v>#DIV/0!</v>
      </c>
      <c r="J39" s="10"/>
      <c r="K39" s="10"/>
      <c r="L39" s="10"/>
    </row>
    <row r="40" spans="1:12" x14ac:dyDescent="0.25">
      <c r="A40" s="60" t="s">
        <v>77</v>
      </c>
      <c r="B40" s="43">
        <f>'1'!B39/10</f>
        <v>16000000</v>
      </c>
      <c r="C40" s="43">
        <f>'1'!C39/10</f>
        <v>16000000</v>
      </c>
      <c r="D40" s="43">
        <f>'1'!D39/10</f>
        <v>16000000</v>
      </c>
      <c r="E40" s="43">
        <f>'1'!E39/10</f>
        <v>16000000</v>
      </c>
      <c r="F40" s="43">
        <f>'1'!F39/10</f>
        <v>16000000</v>
      </c>
      <c r="G40" s="43">
        <f>'1'!G39/10</f>
        <v>16000000</v>
      </c>
      <c r="H40" s="43">
        <f>'1'!H39/10</f>
        <v>16000000</v>
      </c>
      <c r="I40" s="10"/>
      <c r="J40" s="10"/>
      <c r="K40" s="10"/>
      <c r="L40" s="10"/>
    </row>
    <row r="41" spans="1:12" ht="15.75" x14ac:dyDescent="0.25">
      <c r="A41" s="2"/>
      <c r="B41" s="23"/>
      <c r="C41" s="23"/>
      <c r="D41" s="23"/>
      <c r="E41" s="23"/>
      <c r="F41" s="14"/>
      <c r="H41" s="10"/>
      <c r="I41" s="10"/>
      <c r="J41" s="10"/>
      <c r="K41" s="10"/>
      <c r="L41" s="10"/>
    </row>
    <row r="42" spans="1:12" x14ac:dyDescent="0.25">
      <c r="B42" s="26"/>
      <c r="C42" s="26"/>
      <c r="D42" s="26"/>
      <c r="E42" s="26"/>
      <c r="F42" s="14"/>
      <c r="H42" s="10"/>
      <c r="I42" s="10"/>
      <c r="J42" s="10"/>
      <c r="K42" s="10"/>
      <c r="L42" s="10"/>
    </row>
    <row r="43" spans="1:12" x14ac:dyDescent="0.25">
      <c r="B43" s="26"/>
      <c r="C43" s="26"/>
      <c r="D43" s="26"/>
      <c r="E43" s="26"/>
      <c r="F43" s="14"/>
      <c r="H43" s="10"/>
      <c r="I43" s="10"/>
      <c r="J43" s="10"/>
      <c r="K43" s="10"/>
      <c r="L43" s="10"/>
    </row>
    <row r="44" spans="1:12" x14ac:dyDescent="0.25">
      <c r="B44" s="26"/>
      <c r="C44" s="26"/>
      <c r="D44" s="26"/>
      <c r="E44" s="26"/>
      <c r="F44" s="14"/>
      <c r="H44" s="10"/>
      <c r="I44" s="10"/>
      <c r="J44" s="10"/>
      <c r="K44" s="10"/>
      <c r="L44" s="10"/>
    </row>
    <row r="45" spans="1:12" x14ac:dyDescent="0.25">
      <c r="B45" s="26"/>
      <c r="C45" s="26"/>
      <c r="D45" s="26"/>
      <c r="E45" s="26"/>
      <c r="F45" s="14"/>
      <c r="H45" s="10"/>
      <c r="I45" s="10"/>
      <c r="J45" s="10"/>
      <c r="K45" s="10"/>
      <c r="L45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workbookViewId="0">
      <selection activeCell="B1" sqref="B1:B1048576"/>
    </sheetView>
  </sheetViews>
  <sheetFormatPr defaultRowHeight="15" x14ac:dyDescent="0.25"/>
  <cols>
    <col min="1" max="1" width="40.5703125" bestFit="1" customWidth="1"/>
  </cols>
  <sheetData>
    <row r="1" spans="1:50" x14ac:dyDescent="0.25">
      <c r="A1" s="1" t="s">
        <v>8</v>
      </c>
    </row>
    <row r="2" spans="1:50" x14ac:dyDescent="0.25">
      <c r="A2" s="1" t="s">
        <v>78</v>
      </c>
    </row>
    <row r="3" spans="1:50" s="55" customFormat="1" x14ac:dyDescent="0.25">
      <c r="A3" s="1" t="s">
        <v>48</v>
      </c>
      <c r="B3"/>
      <c r="C3"/>
      <c r="D3"/>
      <c r="E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53"/>
      <c r="B4" s="63" t="s">
        <v>79</v>
      </c>
      <c r="C4" s="63" t="s">
        <v>80</v>
      </c>
      <c r="D4" s="63" t="s">
        <v>81</v>
      </c>
      <c r="E4" s="63" t="s">
        <v>82</v>
      </c>
      <c r="F4" s="63" t="s">
        <v>83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54"/>
      <c r="B5" s="52">
        <v>43100</v>
      </c>
      <c r="C5" s="52">
        <v>43190</v>
      </c>
      <c r="D5" s="52">
        <v>43373</v>
      </c>
      <c r="E5" s="52">
        <v>43465</v>
      </c>
    </row>
    <row r="6" spans="1:50" x14ac:dyDescent="0.25">
      <c r="A6" s="53" t="s">
        <v>35</v>
      </c>
      <c r="B6" s="47">
        <f>'2'!B22/'1'!B20</f>
        <v>-8.6147454545732999E-2</v>
      </c>
      <c r="C6" s="47">
        <f>'2'!C22/'1'!C20</f>
        <v>-0.11801317699744736</v>
      </c>
      <c r="D6" s="47">
        <f>'2'!D22/'1'!D20</f>
        <v>-0.11410415002138785</v>
      </c>
      <c r="E6" s="47">
        <f>'2'!E22/'1'!E20</f>
        <v>-5.3957830257392356E-2</v>
      </c>
    </row>
    <row r="7" spans="1:50" x14ac:dyDescent="0.25">
      <c r="A7" s="53" t="s">
        <v>36</v>
      </c>
      <c r="B7" s="49">
        <f>'2'!B22/'1'!B42</f>
        <v>0.11328145849073822</v>
      </c>
      <c r="C7" s="49">
        <f>'2'!C22/'1'!C42</f>
        <v>0.14737217761294175</v>
      </c>
      <c r="D7" s="49">
        <f>'2'!D22/'1'!D42</f>
        <v>6.9466259824912682E-2</v>
      </c>
      <c r="E7" s="49">
        <f>'2'!E22/'1'!E42</f>
        <v>3.0958723853659581E-2</v>
      </c>
    </row>
    <row r="8" spans="1:50" x14ac:dyDescent="0.25">
      <c r="A8" s="53" t="s">
        <v>37</v>
      </c>
      <c r="B8" s="50">
        <f>'1'!B25/'1'!B42</f>
        <v>-0.98437015941599726</v>
      </c>
      <c r="C8" s="50">
        <f>'1'!C25/'1'!C42</f>
        <v>-0.94652513628078139</v>
      </c>
      <c r="D8" s="50">
        <f>'1'!D25/'1'!D42</f>
        <v>-0.88640640046738717</v>
      </c>
      <c r="E8" s="50">
        <f>'1'!E25/'1'!E42</f>
        <v>-0.85058668164189988</v>
      </c>
    </row>
    <row r="9" spans="1:50" x14ac:dyDescent="0.25">
      <c r="A9" s="53" t="s">
        <v>34</v>
      </c>
      <c r="B9" s="50">
        <f>'1'!B18/'1'!B35</f>
        <v>0.67030735875982284</v>
      </c>
      <c r="C9" s="50">
        <f>'1'!C18/'1'!C35</f>
        <v>0.65495563418320213</v>
      </c>
      <c r="D9" s="50">
        <f>'1'!D18/'1'!D35</f>
        <v>0.36346541828376611</v>
      </c>
      <c r="E9" s="50">
        <f>'1'!E18/'1'!E35</f>
        <v>0.35730461633798988</v>
      </c>
    </row>
    <row r="10" spans="1:50" x14ac:dyDescent="0.25">
      <c r="A10" s="53" t="s">
        <v>38</v>
      </c>
      <c r="B10" s="49">
        <f>'2'!B22/'2'!B7</f>
        <v>-2.4155287579690943</v>
      </c>
      <c r="C10" s="49">
        <f>'2'!C22/'2'!C7</f>
        <v>-2.4097706287597376</v>
      </c>
      <c r="D10" s="49">
        <f>'2'!D22/'2'!D7</f>
        <v>-0.94837333673723745</v>
      </c>
      <c r="E10" s="49">
        <f>'2'!E22/'2'!E7</f>
        <v>-0.78730160172408459</v>
      </c>
    </row>
    <row r="11" spans="1:50" x14ac:dyDescent="0.25">
      <c r="A11" s="53" t="s">
        <v>39</v>
      </c>
      <c r="B11" s="49">
        <f>'2'!B13/'2'!B7</f>
        <v>-0.88151901561539225</v>
      </c>
      <c r="C11" s="49">
        <f>'2'!C13/'2'!C7</f>
        <v>-0.9057211942358494</v>
      </c>
      <c r="D11" s="49">
        <f>'2'!D13/'2'!D7</f>
        <v>-0.12928551149307133</v>
      </c>
      <c r="E11" s="49">
        <f>'2'!E13/'2'!E7</f>
        <v>-5.988467963499159E-2</v>
      </c>
    </row>
    <row r="12" spans="1:50" x14ac:dyDescent="0.25">
      <c r="A12" s="53" t="s">
        <v>40</v>
      </c>
      <c r="B12" s="48">
        <f>'2'!B22/('1'!B42+'1'!B25)</f>
        <v>7.2477680038965318</v>
      </c>
      <c r="C12" s="48">
        <f>'2'!C22/('1'!C42+'1'!C25)</f>
        <v>2.7559149731872394</v>
      </c>
      <c r="D12" s="48">
        <f>'2'!D22/('1'!D42+'1'!D25)</f>
        <v>0.61153322115625786</v>
      </c>
      <c r="E12" s="48">
        <f>'2'!E22/('1'!E42+'1'!E25)</f>
        <v>0.20720190270763256</v>
      </c>
    </row>
    <row r="13" spans="1:50" x14ac:dyDescent="0.25">
      <c r="A13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2020-04-11T15:26:07Z</dcterms:modified>
</cp:coreProperties>
</file>