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J67" i="3" l="1"/>
  <c r="I50" i="1"/>
  <c r="I53" i="1" s="1"/>
  <c r="J68" i="3"/>
  <c r="J62" i="3"/>
  <c r="J55" i="3"/>
  <c r="J42" i="3"/>
  <c r="J21" i="3"/>
  <c r="I45" i="2"/>
  <c r="I39" i="2"/>
  <c r="I36" i="2"/>
  <c r="I28" i="2"/>
  <c r="I14" i="2"/>
  <c r="I7" i="2"/>
  <c r="I54" i="1"/>
  <c r="I37" i="1"/>
  <c r="I40" i="1" s="1"/>
  <c r="I17" i="1"/>
  <c r="I14" i="1"/>
  <c r="I10" i="1"/>
  <c r="I7" i="1"/>
  <c r="J43" i="3" l="1"/>
  <c r="I15" i="2"/>
  <c r="I30" i="2" s="1"/>
  <c r="I37" i="2" s="1"/>
  <c r="I43" i="2" s="1"/>
  <c r="I44" i="2" s="1"/>
  <c r="I51" i="1"/>
  <c r="I23" i="1"/>
  <c r="H23" i="1"/>
  <c r="H40" i="1"/>
  <c r="H10" i="1"/>
  <c r="H7" i="1"/>
  <c r="J64" i="3" l="1"/>
  <c r="J66" i="3" s="1"/>
  <c r="H42" i="3"/>
  <c r="H68" i="3" l="1"/>
  <c r="I68" i="3"/>
  <c r="H62" i="3"/>
  <c r="I62" i="3"/>
  <c r="H55" i="3"/>
  <c r="I55" i="3"/>
  <c r="I42" i="3"/>
  <c r="H21" i="3"/>
  <c r="I21" i="3"/>
  <c r="G7" i="2"/>
  <c r="G15" i="2" s="1"/>
  <c r="H7" i="2"/>
  <c r="G45" i="2"/>
  <c r="H45" i="2"/>
  <c r="G39" i="2"/>
  <c r="H39" i="2"/>
  <c r="G36" i="2"/>
  <c r="H36" i="2"/>
  <c r="G28" i="2"/>
  <c r="H28" i="2"/>
  <c r="G14" i="2"/>
  <c r="H14" i="2"/>
  <c r="H54" i="1"/>
  <c r="G54" i="1"/>
  <c r="G50" i="1"/>
  <c r="G53" i="1" s="1"/>
  <c r="H50" i="1"/>
  <c r="H53" i="1" s="1"/>
  <c r="H37" i="1"/>
  <c r="G37" i="1"/>
  <c r="G40" i="1" s="1"/>
  <c r="G17" i="1"/>
  <c r="H17" i="1"/>
  <c r="G14" i="1"/>
  <c r="H14" i="1"/>
  <c r="G10" i="1"/>
  <c r="G7" i="1"/>
  <c r="I43" i="3" l="1"/>
  <c r="I67" i="3" s="1"/>
  <c r="H15" i="2"/>
  <c r="H30" i="2" s="1"/>
  <c r="H37" i="2" s="1"/>
  <c r="H43" i="2" s="1"/>
  <c r="H44" i="2" s="1"/>
  <c r="H43" i="3"/>
  <c r="H64" i="3" s="1"/>
  <c r="H66" i="3" s="1"/>
  <c r="G30" i="2"/>
  <c r="G37" i="2" s="1"/>
  <c r="G43" i="2" s="1"/>
  <c r="G44" i="2" s="1"/>
  <c r="H51" i="1"/>
  <c r="G51" i="1"/>
  <c r="G23" i="1"/>
  <c r="D68" i="3"/>
  <c r="E68" i="3"/>
  <c r="F68" i="3"/>
  <c r="G68" i="3"/>
  <c r="C68" i="3"/>
  <c r="C45" i="2"/>
  <c r="D45" i="2"/>
  <c r="E45" i="2"/>
  <c r="F45" i="2"/>
  <c r="B45" i="2"/>
  <c r="C54" i="1"/>
  <c r="D54" i="1"/>
  <c r="E54" i="1"/>
  <c r="F54" i="1"/>
  <c r="B54" i="1"/>
  <c r="I64" i="3" l="1"/>
  <c r="I66" i="3" s="1"/>
  <c r="H67" i="3"/>
  <c r="F7" i="1"/>
  <c r="D50" i="1"/>
  <c r="D53" i="1" s="1"/>
  <c r="C42" i="3" l="1"/>
  <c r="C55" i="3"/>
  <c r="D55" i="3"/>
  <c r="E55" i="3"/>
  <c r="E62" i="3"/>
  <c r="G55" i="3"/>
  <c r="G42" i="3"/>
  <c r="F55" i="3"/>
  <c r="C21" i="3"/>
  <c r="D42" i="3"/>
  <c r="E42" i="3"/>
  <c r="F42" i="3"/>
  <c r="D39" i="2" l="1"/>
  <c r="B37" i="1"/>
  <c r="B40" i="1" s="1"/>
  <c r="E14" i="1"/>
  <c r="F37" i="1"/>
  <c r="F40" i="1" s="1"/>
  <c r="C39" i="2" l="1"/>
  <c r="E39" i="2"/>
  <c r="F39" i="2"/>
  <c r="B39" i="2"/>
  <c r="C62" i="3" l="1"/>
  <c r="D62" i="3"/>
  <c r="F62" i="3"/>
  <c r="G62" i="3"/>
  <c r="B50" i="1" l="1"/>
  <c r="B51" i="1" s="1"/>
  <c r="C50" i="1"/>
  <c r="C53" i="1" s="1"/>
  <c r="E50" i="1"/>
  <c r="E53" i="1" s="1"/>
  <c r="F50" i="1"/>
  <c r="F53" i="1" s="1"/>
  <c r="F51" i="1" l="1"/>
  <c r="B53" i="1"/>
  <c r="E21" i="3"/>
  <c r="F21" i="3"/>
  <c r="G21" i="3"/>
  <c r="G43" i="3" s="1"/>
  <c r="D21" i="3"/>
  <c r="C37" i="1"/>
  <c r="C40" i="1" s="1"/>
  <c r="C51" i="1" s="1"/>
  <c r="B7" i="1"/>
  <c r="B10" i="1"/>
  <c r="B14" i="1"/>
  <c r="B17" i="1"/>
  <c r="F36" i="2"/>
  <c r="E36" i="2"/>
  <c r="D36" i="2"/>
  <c r="C36" i="2"/>
  <c r="B36" i="2"/>
  <c r="F28" i="2"/>
  <c r="E28" i="2"/>
  <c r="D28" i="2"/>
  <c r="C28" i="2"/>
  <c r="B28" i="2"/>
  <c r="F14" i="2"/>
  <c r="E14" i="2"/>
  <c r="D14" i="2"/>
  <c r="C14" i="2"/>
  <c r="B14" i="2"/>
  <c r="F7" i="2"/>
  <c r="F6" i="4" s="1"/>
  <c r="E7" i="2"/>
  <c r="E6" i="4" s="1"/>
  <c r="D7" i="2"/>
  <c r="D6" i="4" s="1"/>
  <c r="C7" i="2"/>
  <c r="C6" i="4" s="1"/>
  <c r="B7" i="2"/>
  <c r="B6" i="4" s="1"/>
  <c r="E37" i="1"/>
  <c r="E40" i="1" s="1"/>
  <c r="E51" i="1" s="1"/>
  <c r="D37" i="1"/>
  <c r="D40" i="1" s="1"/>
  <c r="D51" i="1" s="1"/>
  <c r="F17" i="1"/>
  <c r="E17" i="1"/>
  <c r="D17" i="1"/>
  <c r="C17" i="1"/>
  <c r="F14" i="1"/>
  <c r="D14" i="1"/>
  <c r="C14" i="1"/>
  <c r="F10" i="1"/>
  <c r="E10" i="1"/>
  <c r="D10" i="1"/>
  <c r="C10" i="1"/>
  <c r="E7" i="1"/>
  <c r="D7" i="1"/>
  <c r="C7" i="1"/>
  <c r="C23" i="1" l="1"/>
  <c r="D23" i="1"/>
  <c r="F23" i="1"/>
  <c r="E23" i="1"/>
  <c r="D43" i="3"/>
  <c r="D64" i="3" s="1"/>
  <c r="D66" i="3" s="1"/>
  <c r="B23" i="1"/>
  <c r="E43" i="3"/>
  <c r="D15" i="2"/>
  <c r="D30" i="2" s="1"/>
  <c r="E15" i="2"/>
  <c r="E30" i="2" s="1"/>
  <c r="C15" i="2"/>
  <c r="C30" i="2" s="1"/>
  <c r="C43" i="3"/>
  <c r="F43" i="3"/>
  <c r="F15" i="2"/>
  <c r="F30" i="2" s="1"/>
  <c r="B15" i="2"/>
  <c r="B30" i="2" s="1"/>
  <c r="F37" i="2" l="1"/>
  <c r="F43" i="2" s="1"/>
  <c r="F7" i="4"/>
  <c r="E37" i="2"/>
  <c r="E43" i="2" s="1"/>
  <c r="E7" i="4"/>
  <c r="D37" i="2"/>
  <c r="D43" i="2" s="1"/>
  <c r="D7" i="4"/>
  <c r="B37" i="2"/>
  <c r="B43" i="2" s="1"/>
  <c r="B9" i="4" s="1"/>
  <c r="B7" i="4"/>
  <c r="C37" i="2"/>
  <c r="C43" i="2" s="1"/>
  <c r="C7" i="4"/>
  <c r="E64" i="3"/>
  <c r="E66" i="3" s="1"/>
  <c r="E67" i="3"/>
  <c r="D67" i="3"/>
  <c r="G64" i="3"/>
  <c r="G66" i="3" s="1"/>
  <c r="G67" i="3"/>
  <c r="C64" i="3"/>
  <c r="C66" i="3" s="1"/>
  <c r="C67" i="3"/>
  <c r="F64" i="3"/>
  <c r="F66" i="3" s="1"/>
  <c r="F67" i="3"/>
  <c r="F44" i="2" l="1"/>
  <c r="F8" i="4"/>
  <c r="F10" i="4"/>
  <c r="F9" i="4"/>
  <c r="E44" i="2"/>
  <c r="E8" i="4"/>
  <c r="E10" i="4"/>
  <c r="E9" i="4"/>
  <c r="D44" i="2"/>
  <c r="D8" i="4"/>
  <c r="D10" i="4"/>
  <c r="D9" i="4"/>
  <c r="B44" i="2"/>
  <c r="B8" i="4"/>
  <c r="B10" i="4"/>
  <c r="C44" i="2"/>
  <c r="C8" i="4"/>
  <c r="C10" i="4"/>
  <c r="C9" i="4"/>
</calcChain>
</file>

<file path=xl/sharedStrings.xml><?xml version="1.0" encoding="utf-8"?>
<sst xmlns="http://schemas.openxmlformats.org/spreadsheetml/2006/main" count="195" uniqueCount="153">
  <si>
    <t>Cash</t>
  </si>
  <si>
    <t>In hand(including foreign currencies)</t>
  </si>
  <si>
    <t>Balance with Banglasesh Bank and its bank(s)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</si>
  <si>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</si>
  <si>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</si>
  <si>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</si>
  <si>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</si>
  <si>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</si>
  <si>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</si>
  <si>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Loan,cash credits,overdrafts,etc</t>
  </si>
  <si>
    <t>Bills purchased and discontinued</t>
  </si>
  <si>
    <t>Other assets</t>
  </si>
  <si>
    <t>Liabilities</t>
  </si>
  <si>
    <t>Demand deposits</t>
  </si>
  <si>
    <t>Bills payable</t>
  </si>
  <si>
    <t>Savings bank deposits</t>
  </si>
  <si>
    <t>Fixed deposits</t>
  </si>
  <si>
    <t>Bearer certificate of deposits</t>
  </si>
  <si>
    <t>Paid-up capital</t>
  </si>
  <si>
    <t>Statutory reserve</t>
  </si>
  <si>
    <t>Dividend Equalisation Reserve</t>
  </si>
  <si>
    <t>Retained earnings</t>
  </si>
  <si>
    <t>Interest Income</t>
  </si>
  <si>
    <t>Interest paid on deposit,borrowings,etc</t>
  </si>
  <si>
    <t>Investment income</t>
  </si>
  <si>
    <t>Commission,exchange,and brokerage</t>
  </si>
  <si>
    <t>Other income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</si>
  <si>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</si>
  <si>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</si>
  <si>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</si>
  <si>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</si>
  <si>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</si>
  <si>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</si>
  <si>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</si>
  <si>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</si>
  <si>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</si>
  <si>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</si>
  <si>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</si>
  <si>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Other non operating income</t>
  </si>
  <si>
    <t>Provision for diminution in value of investment</t>
  </si>
  <si>
    <t>Current tax</t>
  </si>
  <si>
    <t>Deferred tax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</si>
  <si>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</si>
  <si>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</si>
  <si>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</si>
  <si>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</si>
  <si>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</si>
  <si>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</si>
  <si>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</si>
  <si>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</si>
  <si>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Cash payment to employee</t>
  </si>
  <si>
    <t>Income tax paid</t>
  </si>
  <si>
    <t>Receipts from other operating activities</t>
  </si>
  <si>
    <t>Payment for other operating activities</t>
  </si>
  <si>
    <t>Statutory deposit</t>
  </si>
  <si>
    <t>Deposit from other banks</t>
  </si>
  <si>
    <t>Deposit from customers</t>
  </si>
  <si>
    <t>Other liablities</t>
  </si>
  <si>
    <t>Dividend Received</t>
  </si>
  <si>
    <t>Interest Received</t>
  </si>
  <si>
    <t>Purchase of property,plant,and equipment</t>
  </si>
  <si>
    <t>Increase in long-term borrowing</t>
  </si>
  <si>
    <t>Decrease in long-term borrowing</t>
  </si>
  <si>
    <t>Dividend paid</t>
  </si>
  <si>
    <t>Other deposits</t>
  </si>
  <si>
    <t>Other Reserve</t>
  </si>
  <si>
    <t>Provision for Loans and Advances</t>
  </si>
  <si>
    <t>Provision for Off-Balance Sheet Exposures</t>
  </si>
  <si>
    <t>Other provisions</t>
  </si>
  <si>
    <t>Payment to Suppliers</t>
  </si>
  <si>
    <t>Loans and advances to customers</t>
  </si>
  <si>
    <t xml:space="preserve">Income Received from Investment </t>
  </si>
  <si>
    <t>Sale of securities</t>
  </si>
  <si>
    <t>Payments for Purchase of Securities</t>
  </si>
  <si>
    <t>Deferred Tax Income</t>
  </si>
  <si>
    <t>Sale of property,plant,and equipment</t>
  </si>
  <si>
    <t>Issue of Subordinated Bond</t>
  </si>
  <si>
    <t>Mercantile Bank Limited</t>
  </si>
  <si>
    <t>Deposits under schemes</t>
  </si>
  <si>
    <t>Treasury Bills &amp; Bonds</t>
  </si>
  <si>
    <t>Other Invetments</t>
  </si>
  <si>
    <t>General Reserve</t>
  </si>
  <si>
    <t>Payments for redemption of loan capital and debt securities</t>
  </si>
  <si>
    <t>Ratio</t>
  </si>
  <si>
    <t>Operating Margin</t>
  </si>
  <si>
    <t>Net Margin</t>
  </si>
  <si>
    <t>Capital to Risk Weighted Assets Ratio</t>
  </si>
  <si>
    <t>Non-convertible subordinated bond</t>
  </si>
  <si>
    <t>Current deposits and other account</t>
  </si>
  <si>
    <t>Surplus in profit &amp; loss account</t>
  </si>
  <si>
    <t>-</t>
  </si>
  <si>
    <t>Other operating income</t>
  </si>
  <si>
    <t>sale of bond</t>
  </si>
  <si>
    <t>As at Quarter end</t>
  </si>
  <si>
    <t>Quarter 2</t>
  </si>
  <si>
    <t>Quarter 3</t>
  </si>
  <si>
    <t>Quarter 1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</si>
  <si>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</si>
  <si>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</si>
  <si>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</si>
  <si>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</si>
  <si>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</si>
  <si>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</si>
  <si>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</si>
  <si>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</si>
  <si>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</si>
  <si>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</si>
  <si>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</si>
  <si>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</si>
  <si>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</si>
  <si>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</si>
  <si>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</si>
  <si>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Subordinated Bond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</si>
  <si>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</si>
  <si>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</si>
  <si>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</si>
  <si>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</si>
  <si>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</si>
  <si>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</si>
  <si>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</si>
  <si>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</si>
  <si>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</si>
  <si>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</si>
  <si>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</si>
  <si>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Loss on Disposal of AB Exchange (UK) Ltd.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</si>
  <si>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</si>
  <si>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</si>
  <si>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</si>
  <si>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</si>
  <si>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</si>
  <si>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</si>
  <si>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</si>
  <si>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</si>
  <si>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</si>
  <si>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</si>
  <si>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</si>
  <si>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</si>
  <si>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</si>
  <si>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</si>
  <si>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</si>
  <si>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</si>
  <si>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>Total liablities</t>
  </si>
  <si>
    <t>Exchange Gain/Loss</t>
  </si>
  <si>
    <t>Rent, Tax &amp; Electricity</t>
  </si>
  <si>
    <t>Investment in Securities</t>
  </si>
  <si>
    <t>Other expances</t>
  </si>
  <si>
    <t>Directors fees</t>
  </si>
  <si>
    <t>Auditor fees</t>
  </si>
  <si>
    <t>Repair and maintenances</t>
  </si>
  <si>
    <t>Chief Executives salary and fee</t>
  </si>
  <si>
    <t>Postage,stamps and telecommunication</t>
  </si>
  <si>
    <t xml:space="preserve"> Legal expences</t>
  </si>
  <si>
    <t xml:space="preserve">Quarter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</si>
</sst>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ernard MT Condensed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0" fillId="0" borderId="0" xfId="0" applyNumberFormat="1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6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10" fontId="0" fillId="0" borderId="0" xfId="2" applyNumberFormat="1" applyFont="1"/>
    <xf numFmtId="2" fontId="2" fillId="0" borderId="0" xfId="0" applyNumberFormat="1" applyFont="1"/>
    <xf numFmtId="10" fontId="0" fillId="0" borderId="0" xfId="0" applyNumberFormat="1"/>
    <xf numFmtId="164" fontId="0" fillId="0" borderId="0" xfId="1" applyNumberFormat="1" applyFont="1" applyFill="1"/>
    <xf numFmtId="0" fontId="0" fillId="0" borderId="0" xfId="0" applyAlignment="1">
      <alignment horizontal="right"/>
    </xf>
    <xf numFmtId="15" fontId="5" fillId="0" borderId="0" xfId="0" applyNumberFormat="1" applyFont="1" applyAlignment="1">
      <alignment horizontal="right"/>
    </xf>
    <xf numFmtId="43" fontId="2" fillId="0" borderId="0" xfId="1" applyNumberFormat="1" applyFont="1"/>
    <xf numFmtId="0" fontId="2" fillId="0" borderId="3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right"/>
    </xf>
    <xf numFmtId="15" fontId="2" fillId="0" borderId="0" xfId="0" applyNumberFormat="1" applyFont="1"/>
    <xf numFmtId="164" fontId="2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pane xSplit="1" ySplit="5" topLeftCell="I18" activePane="bottomRight" state="frozen"/>
      <selection pane="topRight" activeCell="B1" sqref="B1"/>
      <selection pane="bottomLeft" activeCell="A6" sqref="A6"/>
      <selection pane="bottomRight" activeCell="I48" sqref="I48"/>
    </sheetView>
  </sheetViews>
  <sheetFormatPr defaultRowHeight="15" x14ac:dyDescent="0.25"/>
  <cols>
    <col min="1" max="1" width="45.85546875" customWidth="1"/>
    <col min="2" max="2" width="16.85546875" customWidth="1"/>
    <col min="3" max="6" width="19" bestFit="1" customWidth="1"/>
    <col min="7" max="7" width="17.42578125" customWidth="1"/>
    <col min="8" max="8" width="16.85546875" customWidth="1"/>
    <col min="9" max="9" width="19" bestFit="1" customWidth="1"/>
  </cols>
  <sheetData>
    <row r="1" spans="1:9" x14ac:dyDescent="0.25">
      <c r="A1" s="5" t="s">
        <v>77</v>
      </c>
    </row>
    <row r="2" spans="1:9" x14ac:dyDescent="0.25">
      <c r="A2" s="5" t="s">
        <v>138</v>
      </c>
    </row>
    <row r="3" spans="1:9" x14ac:dyDescent="0.25">
      <c r="A3" t="s">
        <v>93</v>
      </c>
    </row>
    <row r="4" spans="1:9" ht="18.75" x14ac:dyDescent="0.3">
      <c r="A4" s="4"/>
      <c r="B4" s="25" t="s">
        <v>94</v>
      </c>
      <c r="C4" s="25" t="s">
        <v>95</v>
      </c>
      <c r="D4" s="25" t="s">
        <v>96</v>
      </c>
      <c r="E4" s="25" t="s">
        <v>94</v>
      </c>
      <c r="F4" s="33" t="s">
        <v>95</v>
      </c>
      <c r="G4" s="33" t="s">
        <v>96</v>
      </c>
      <c r="H4" s="33" t="s">
        <v>94</v>
      </c>
      <c r="I4" s="33" t="s">
        <v>95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34">
        <v>43555</v>
      </c>
      <c r="H5" s="34">
        <v>43646</v>
      </c>
      <c r="I5" s="34">
        <v>43738</v>
      </c>
    </row>
    <row r="6" spans="1:9" x14ac:dyDescent="0.25">
      <c r="A6" s="28" t="s">
        <v>102</v>
      </c>
    </row>
    <row r="7" spans="1:9" s="5" customFormat="1" x14ac:dyDescent="0.25">
      <c r="A7" s="29" t="s">
        <v>0</v>
      </c>
      <c r="B7" s="10">
        <f t="shared" ref="B7:E7" si="0">B8+B9</f>
        <v>15865280906</v>
      </c>
      <c r="C7" s="10">
        <f t="shared" si="0"/>
        <v>14632916593</v>
      </c>
      <c r="D7" s="10">
        <f t="shared" si="0"/>
        <v>16185708551</v>
      </c>
      <c r="E7" s="10">
        <f t="shared" si="0"/>
        <v>14583294348</v>
      </c>
      <c r="F7" s="10">
        <f>F8+F9</f>
        <v>15159860125</v>
      </c>
      <c r="G7" s="10">
        <f>G8+G9</f>
        <v>15796865156</v>
      </c>
      <c r="H7" s="10">
        <f>H8+H9</f>
        <v>17668143513</v>
      </c>
      <c r="I7" s="10">
        <f>I8+I9</f>
        <v>16595763992</v>
      </c>
    </row>
    <row r="8" spans="1:9" x14ac:dyDescent="0.25">
      <c r="A8" t="s">
        <v>1</v>
      </c>
      <c r="B8" s="12">
        <v>2420879341</v>
      </c>
      <c r="C8" s="12">
        <v>1930308946</v>
      </c>
      <c r="D8" s="12">
        <v>2356523487</v>
      </c>
      <c r="E8" s="12">
        <v>2602008811</v>
      </c>
      <c r="F8" s="12">
        <v>2572213558</v>
      </c>
      <c r="G8" s="12">
        <v>2715389926</v>
      </c>
      <c r="H8" s="12">
        <v>2885486837</v>
      </c>
      <c r="I8" s="12">
        <v>2723822597</v>
      </c>
    </row>
    <row r="9" spans="1:9" x14ac:dyDescent="0.25">
      <c r="A9" t="s">
        <v>2</v>
      </c>
      <c r="B9" s="12">
        <v>13444401565</v>
      </c>
      <c r="C9" s="12">
        <v>12702607647</v>
      </c>
      <c r="D9" s="12">
        <v>13829185064</v>
      </c>
      <c r="E9" s="12">
        <v>11981285537</v>
      </c>
      <c r="F9" s="12">
        <v>12587646567</v>
      </c>
      <c r="G9" s="12">
        <v>13081475230</v>
      </c>
      <c r="H9" s="12">
        <v>14782656676</v>
      </c>
      <c r="I9" s="12">
        <v>13871941395</v>
      </c>
    </row>
    <row r="10" spans="1:9" s="5" customFormat="1" x14ac:dyDescent="0.25">
      <c r="A10" s="30" t="s">
        <v>103</v>
      </c>
      <c r="B10" s="10">
        <f t="shared" ref="B10:I10" si="1">B11+B12</f>
        <v>10596750009</v>
      </c>
      <c r="C10" s="10">
        <f t="shared" si="1"/>
        <v>2439191163</v>
      </c>
      <c r="D10" s="10">
        <f t="shared" si="1"/>
        <v>951893855</v>
      </c>
      <c r="E10" s="10">
        <f t="shared" si="1"/>
        <v>3075260994</v>
      </c>
      <c r="F10" s="10">
        <f t="shared" si="1"/>
        <v>2792505491</v>
      </c>
      <c r="G10" s="10">
        <f t="shared" si="1"/>
        <v>2410430093</v>
      </c>
      <c r="H10" s="10">
        <f t="shared" si="1"/>
        <v>2469154353</v>
      </c>
      <c r="I10" s="10">
        <f t="shared" si="1"/>
        <v>2695809831</v>
      </c>
    </row>
    <row r="11" spans="1:9" x14ac:dyDescent="0.25">
      <c r="A11" t="s">
        <v>3</v>
      </c>
      <c r="B11" s="12">
        <v>9990072440</v>
      </c>
      <c r="C11" s="12">
        <v>2187939071</v>
      </c>
      <c r="D11" s="12">
        <v>715614052</v>
      </c>
      <c r="E11" s="12">
        <v>1392950310</v>
      </c>
      <c r="F11" s="12">
        <v>1931226604</v>
      </c>
      <c r="G11" s="12">
        <v>1163537909</v>
      </c>
      <c r="H11" s="12">
        <v>954832659</v>
      </c>
      <c r="I11" s="12">
        <v>1584888776</v>
      </c>
    </row>
    <row r="12" spans="1:9" x14ac:dyDescent="0.25">
      <c r="A12" t="s">
        <v>4</v>
      </c>
      <c r="B12" s="12">
        <v>606677569</v>
      </c>
      <c r="C12" s="12">
        <v>251252092</v>
      </c>
      <c r="D12" s="12">
        <v>236279803</v>
      </c>
      <c r="E12" s="12">
        <v>1682310684</v>
      </c>
      <c r="F12" s="12">
        <v>861278887</v>
      </c>
      <c r="G12" s="12">
        <v>1246892184</v>
      </c>
      <c r="H12" s="12">
        <v>1514321694</v>
      </c>
      <c r="I12" s="12">
        <v>1110921055</v>
      </c>
    </row>
    <row r="13" spans="1:9" s="5" customFormat="1" x14ac:dyDescent="0.25">
      <c r="A13" s="30" t="s">
        <v>5</v>
      </c>
      <c r="B13" s="10">
        <v>1000000000</v>
      </c>
      <c r="C13" s="10" t="s">
        <v>90</v>
      </c>
      <c r="D13" s="10">
        <v>500000000</v>
      </c>
      <c r="E13" s="10">
        <v>1175000000</v>
      </c>
      <c r="F13" s="10">
        <v>145000000</v>
      </c>
      <c r="G13" s="5">
        <v>1545000000</v>
      </c>
      <c r="H13" s="10">
        <v>194500000</v>
      </c>
      <c r="I13" s="10">
        <v>267500000</v>
      </c>
    </row>
    <row r="14" spans="1:9" s="5" customFormat="1" x14ac:dyDescent="0.25">
      <c r="A14" s="30" t="s">
        <v>6</v>
      </c>
      <c r="B14" s="10">
        <f t="shared" ref="B14:I14" si="2">B15+B16</f>
        <v>31812307664</v>
      </c>
      <c r="C14" s="10">
        <f t="shared" si="2"/>
        <v>32807453184</v>
      </c>
      <c r="D14" s="10">
        <f t="shared" si="2"/>
        <v>33735974658</v>
      </c>
      <c r="E14" s="10">
        <f>E15+E16</f>
        <v>36901581079</v>
      </c>
      <c r="F14" s="10">
        <f t="shared" si="2"/>
        <v>41742863033</v>
      </c>
      <c r="G14" s="10">
        <f t="shared" si="2"/>
        <v>39647091740</v>
      </c>
      <c r="H14" s="10">
        <f t="shared" si="2"/>
        <v>43600012706</v>
      </c>
      <c r="I14" s="10">
        <f t="shared" si="2"/>
        <v>52477826157</v>
      </c>
    </row>
    <row r="15" spans="1:9" x14ac:dyDescent="0.25">
      <c r="A15" s="11" t="s">
        <v>7</v>
      </c>
      <c r="B15" s="12">
        <v>25956844271</v>
      </c>
      <c r="C15" s="12">
        <v>26655413215</v>
      </c>
      <c r="D15" s="12">
        <v>26777535217</v>
      </c>
      <c r="E15" s="12">
        <v>29943784699</v>
      </c>
      <c r="F15" s="12">
        <v>34534481422</v>
      </c>
      <c r="G15" s="12">
        <v>33225995765</v>
      </c>
      <c r="H15" s="12">
        <v>37244364434</v>
      </c>
      <c r="I15" s="12">
        <v>46357225295</v>
      </c>
    </row>
    <row r="16" spans="1:9" x14ac:dyDescent="0.25">
      <c r="A16" s="11" t="s">
        <v>8</v>
      </c>
      <c r="B16" s="12">
        <v>5855463393</v>
      </c>
      <c r="C16" s="12">
        <v>6152039969</v>
      </c>
      <c r="D16" s="12">
        <v>6958439441</v>
      </c>
      <c r="E16" s="12">
        <v>6957796380</v>
      </c>
      <c r="F16" s="12">
        <v>7208381611</v>
      </c>
      <c r="G16" s="12">
        <v>6421095975</v>
      </c>
      <c r="H16" s="12">
        <v>6355648272</v>
      </c>
      <c r="I16" s="12">
        <v>6120600862</v>
      </c>
    </row>
    <row r="17" spans="1:9" s="5" customFormat="1" x14ac:dyDescent="0.25">
      <c r="A17" s="30" t="s">
        <v>104</v>
      </c>
      <c r="B17" s="10">
        <f t="shared" ref="B17:I17" si="3">B18+B19</f>
        <v>182173080597</v>
      </c>
      <c r="C17" s="10">
        <f t="shared" si="3"/>
        <v>194747601272</v>
      </c>
      <c r="D17" s="10">
        <f t="shared" si="3"/>
        <v>206255820679</v>
      </c>
      <c r="E17" s="10">
        <f t="shared" si="3"/>
        <v>219104783496</v>
      </c>
      <c r="F17" s="10">
        <f t="shared" si="3"/>
        <v>220114909996</v>
      </c>
      <c r="G17" s="10">
        <f t="shared" si="3"/>
        <v>229438790697</v>
      </c>
      <c r="H17" s="10">
        <f t="shared" si="3"/>
        <v>236096983617</v>
      </c>
      <c r="I17" s="10">
        <f t="shared" si="3"/>
        <v>237000096795</v>
      </c>
    </row>
    <row r="18" spans="1:9" x14ac:dyDescent="0.25">
      <c r="A18" s="11" t="s">
        <v>9</v>
      </c>
      <c r="B18" s="12">
        <v>162568664328</v>
      </c>
      <c r="C18" s="12">
        <v>174350712181</v>
      </c>
      <c r="D18" s="12">
        <v>185520471339</v>
      </c>
      <c r="E18" s="12">
        <v>198188760893</v>
      </c>
      <c r="F18" s="12">
        <v>200905112557</v>
      </c>
      <c r="G18" s="12">
        <v>212488522257</v>
      </c>
      <c r="H18" s="10">
        <v>218765636130</v>
      </c>
      <c r="I18" s="12">
        <v>220331127903</v>
      </c>
    </row>
    <row r="19" spans="1:9" x14ac:dyDescent="0.25">
      <c r="A19" s="11" t="s">
        <v>10</v>
      </c>
      <c r="B19" s="12">
        <v>19604416269</v>
      </c>
      <c r="C19" s="12">
        <v>20396889091</v>
      </c>
      <c r="D19" s="12">
        <v>20735349340</v>
      </c>
      <c r="E19" s="12">
        <v>20916022603</v>
      </c>
      <c r="F19" s="12">
        <v>19209797439</v>
      </c>
      <c r="G19" s="12">
        <v>16950268440</v>
      </c>
      <c r="H19" s="10">
        <v>17331347487</v>
      </c>
      <c r="I19" s="12">
        <v>16668968892</v>
      </c>
    </row>
    <row r="20" spans="1:9" s="5" customFormat="1" x14ac:dyDescent="0.25">
      <c r="A20" s="29" t="s">
        <v>105</v>
      </c>
      <c r="B20" s="10">
        <v>3169058092</v>
      </c>
      <c r="C20" s="10">
        <v>3121283471</v>
      </c>
      <c r="D20" s="10">
        <v>3067094396</v>
      </c>
      <c r="E20" s="10">
        <v>3050344252</v>
      </c>
      <c r="F20" s="10">
        <v>3333111892</v>
      </c>
      <c r="G20" s="5">
        <v>3279437518</v>
      </c>
      <c r="H20" s="5">
        <v>3278725489</v>
      </c>
      <c r="I20" s="10">
        <v>3222352769</v>
      </c>
    </row>
    <row r="21" spans="1:9" s="5" customFormat="1" x14ac:dyDescent="0.25">
      <c r="A21" s="29" t="s">
        <v>106</v>
      </c>
      <c r="B21" s="10">
        <v>2701128748</v>
      </c>
      <c r="C21" s="10">
        <v>3226551114</v>
      </c>
      <c r="D21" s="10">
        <v>3377859719</v>
      </c>
      <c r="E21" s="10">
        <v>3402653977</v>
      </c>
      <c r="F21" s="10">
        <v>4434594466</v>
      </c>
      <c r="G21" s="5">
        <v>6255568161</v>
      </c>
      <c r="H21" s="5">
        <v>6593784018</v>
      </c>
      <c r="I21" s="10">
        <v>5529181158</v>
      </c>
    </row>
    <row r="22" spans="1:9" s="5" customFormat="1" x14ac:dyDescent="0.25">
      <c r="A22" s="29" t="s">
        <v>107</v>
      </c>
      <c r="B22" s="10"/>
      <c r="C22" s="10">
        <v>0</v>
      </c>
      <c r="D22" s="10"/>
      <c r="E22" s="10"/>
      <c r="F22" s="10"/>
      <c r="G22" s="10"/>
    </row>
    <row r="23" spans="1:9" s="5" customFormat="1" x14ac:dyDescent="0.25">
      <c r="B23" s="10">
        <f>B7+B10+B14+B17+B13+B20+B21+B22</f>
        <v>247317606016</v>
      </c>
      <c r="C23" s="10">
        <f>C7+C10+C14+C17+C20+C21+C22</f>
        <v>250974996797</v>
      </c>
      <c r="D23" s="10">
        <f>(D7+D10+D14+D17+D13+D20+D21+D22)-2</f>
        <v>264074351856</v>
      </c>
      <c r="E23" s="10">
        <f>E7+E10+E14+E17+E13+E20+E21+E22</f>
        <v>281292918146</v>
      </c>
      <c r="F23" s="10">
        <f>(F7+F10+F14+F17+F13+F20+F21+F22)-1</f>
        <v>287722845002</v>
      </c>
      <c r="G23" s="10">
        <f t="shared" ref="G23" si="4">(G7+G10+G14+G17+G13+G20+G21+G22)-1</f>
        <v>298373183364</v>
      </c>
      <c r="H23" s="10">
        <f>(H7+H10+H14+H17+H13+H20+H21+H22)+1</f>
        <v>309901303697</v>
      </c>
      <c r="I23" s="10">
        <f>(I7+I10+I14+I17+I13+I20+I21+I22)+1</f>
        <v>317788530703</v>
      </c>
    </row>
    <row r="24" spans="1:9" x14ac:dyDescent="0.25">
      <c r="A24" s="28" t="s">
        <v>108</v>
      </c>
      <c r="B24" s="12"/>
      <c r="C24" s="12"/>
      <c r="D24" s="12"/>
      <c r="E24" s="12"/>
      <c r="F24" s="12"/>
      <c r="G24" s="12"/>
      <c r="H24" s="12"/>
    </row>
    <row r="25" spans="1:9" x14ac:dyDescent="0.25">
      <c r="A25" s="30" t="s">
        <v>12</v>
      </c>
      <c r="B25" s="12"/>
      <c r="C25" s="12"/>
      <c r="D25" s="12"/>
      <c r="E25" s="12"/>
      <c r="F25" s="12"/>
      <c r="G25" s="12"/>
      <c r="H25" s="12"/>
    </row>
    <row r="26" spans="1:9" s="5" customFormat="1" x14ac:dyDescent="0.25">
      <c r="A26" s="30" t="s">
        <v>109</v>
      </c>
      <c r="B26" s="10">
        <v>22447566401</v>
      </c>
      <c r="C26" s="10">
        <v>28370306350</v>
      </c>
      <c r="D26" s="10">
        <v>10568703211</v>
      </c>
      <c r="E26" s="10">
        <v>24524512234</v>
      </c>
      <c r="F26" s="10">
        <v>27648293159</v>
      </c>
      <c r="G26" s="10">
        <v>21996633738</v>
      </c>
      <c r="H26" s="10">
        <v>23654178045</v>
      </c>
      <c r="I26" s="10">
        <v>27422488855</v>
      </c>
    </row>
    <row r="27" spans="1:9" s="5" customFormat="1" x14ac:dyDescent="0.25">
      <c r="A27" s="28" t="s">
        <v>87</v>
      </c>
      <c r="B27" s="10"/>
      <c r="C27" s="10"/>
      <c r="D27" s="10"/>
      <c r="E27" s="10"/>
      <c r="F27" s="10">
        <v>4800000000</v>
      </c>
      <c r="G27" s="10">
        <v>4800000000</v>
      </c>
      <c r="H27" s="10">
        <v>4200000000</v>
      </c>
      <c r="I27" s="10">
        <v>4200000000</v>
      </c>
    </row>
    <row r="28" spans="1:9" x14ac:dyDescent="0.25">
      <c r="A28" s="30" t="s">
        <v>110</v>
      </c>
      <c r="B28" s="12"/>
      <c r="C28" s="12"/>
      <c r="D28" s="12"/>
      <c r="E28" s="12"/>
      <c r="F28" s="12"/>
      <c r="G28" s="12"/>
      <c r="H28" s="12"/>
    </row>
    <row r="29" spans="1:9" x14ac:dyDescent="0.25">
      <c r="A29" s="11" t="s">
        <v>88</v>
      </c>
      <c r="B29" s="12">
        <v>50619280365</v>
      </c>
      <c r="C29" s="12">
        <v>46528023591</v>
      </c>
      <c r="D29" s="12">
        <v>47167876268</v>
      </c>
      <c r="E29" s="12">
        <v>51879244379</v>
      </c>
      <c r="F29" s="12">
        <v>50932212712</v>
      </c>
      <c r="G29" s="12">
        <v>48818382730</v>
      </c>
      <c r="H29" s="12">
        <v>49011999561</v>
      </c>
      <c r="I29" s="12">
        <v>50233880809</v>
      </c>
    </row>
    <row r="30" spans="1:9" x14ac:dyDescent="0.25">
      <c r="A30" s="11" t="s">
        <v>13</v>
      </c>
      <c r="B30" s="12"/>
      <c r="C30" s="12"/>
      <c r="D30" s="12"/>
      <c r="E30" s="12"/>
      <c r="F30" s="12"/>
    </row>
    <row r="31" spans="1:9" x14ac:dyDescent="0.25">
      <c r="A31" s="11" t="s">
        <v>14</v>
      </c>
      <c r="B31" s="12">
        <v>2507277441</v>
      </c>
      <c r="C31" s="12">
        <v>2313622678</v>
      </c>
      <c r="D31" s="12">
        <v>2656038762</v>
      </c>
      <c r="E31" s="12">
        <v>4353170912</v>
      </c>
      <c r="F31" s="12">
        <v>2611477087</v>
      </c>
      <c r="G31" s="12">
        <v>2331201071</v>
      </c>
      <c r="H31" s="12">
        <v>5546517752</v>
      </c>
      <c r="I31" s="12">
        <v>2735061118</v>
      </c>
    </row>
    <row r="32" spans="1:9" x14ac:dyDescent="0.25">
      <c r="A32" t="s">
        <v>15</v>
      </c>
      <c r="B32" s="12">
        <v>18153100477</v>
      </c>
      <c r="C32" s="12">
        <v>19339541787</v>
      </c>
      <c r="D32" s="12">
        <v>19587694574</v>
      </c>
      <c r="E32" s="12">
        <v>19871929376</v>
      </c>
      <c r="F32" s="12">
        <v>21007783268</v>
      </c>
      <c r="G32" s="12">
        <v>21764711659</v>
      </c>
      <c r="H32" s="12">
        <v>22388079451</v>
      </c>
      <c r="I32" s="12">
        <v>22937010273</v>
      </c>
    </row>
    <row r="33" spans="1:9" x14ac:dyDescent="0.25">
      <c r="A33" t="s">
        <v>78</v>
      </c>
      <c r="B33" s="12">
        <v>62574046915</v>
      </c>
      <c r="C33" s="12">
        <v>62126070851</v>
      </c>
      <c r="D33" s="12">
        <v>54936230264</v>
      </c>
      <c r="E33" s="12">
        <v>53071949264</v>
      </c>
      <c r="F33" s="12">
        <v>51686020705</v>
      </c>
      <c r="I33" s="12">
        <v>53646435386</v>
      </c>
    </row>
    <row r="34" spans="1:9" x14ac:dyDescent="0.25">
      <c r="A34" t="s">
        <v>16</v>
      </c>
      <c r="B34" s="12">
        <v>52236878555</v>
      </c>
      <c r="C34" s="12">
        <v>51247013449</v>
      </c>
      <c r="D34" s="12">
        <v>82042521645</v>
      </c>
      <c r="E34" s="12">
        <v>91904693021</v>
      </c>
      <c r="F34" s="12">
        <v>92568388251</v>
      </c>
      <c r="G34" s="12">
        <v>108365700920</v>
      </c>
      <c r="H34" s="12">
        <v>114440102962</v>
      </c>
      <c r="I34" s="12">
        <v>113752583463</v>
      </c>
    </row>
    <row r="35" spans="1:9" x14ac:dyDescent="0.25">
      <c r="A35" t="s">
        <v>17</v>
      </c>
      <c r="B35" s="12"/>
      <c r="C35" s="12"/>
      <c r="D35" s="12"/>
      <c r="E35" s="12"/>
      <c r="F35" s="12"/>
    </row>
    <row r="36" spans="1:9" x14ac:dyDescent="0.25">
      <c r="A36" t="s">
        <v>64</v>
      </c>
      <c r="B36" s="12"/>
      <c r="C36" s="12"/>
      <c r="D36" s="12"/>
      <c r="E36" s="12"/>
      <c r="F36" s="12"/>
      <c r="G36" s="12">
        <v>49747182156</v>
      </c>
      <c r="H36" s="12">
        <v>51247468224</v>
      </c>
    </row>
    <row r="37" spans="1:9" s="5" customFormat="1" x14ac:dyDescent="0.25">
      <c r="B37" s="10">
        <f>SUM(B29:B36)</f>
        <v>186090583753</v>
      </c>
      <c r="C37" s="10">
        <f t="shared" ref="C37:E37" si="5">SUM(C29:C36)</f>
        <v>181554272356</v>
      </c>
      <c r="D37" s="10">
        <f t="shared" si="5"/>
        <v>206390361513</v>
      </c>
      <c r="E37" s="10">
        <f t="shared" si="5"/>
        <v>221080986952</v>
      </c>
      <c r="F37" s="10">
        <f>SUM(F29:F36)</f>
        <v>218805882023</v>
      </c>
      <c r="G37" s="10">
        <f>SUM(G29:G36)</f>
        <v>231027178536</v>
      </c>
      <c r="H37" s="10">
        <f>SUM(H29:H36)</f>
        <v>242634167950</v>
      </c>
      <c r="I37" s="10">
        <f>SUM(I29:I36)</f>
        <v>243304971049</v>
      </c>
    </row>
    <row r="38" spans="1:9" s="5" customFormat="1" x14ac:dyDescent="0.25">
      <c r="A38" s="30" t="s">
        <v>111</v>
      </c>
      <c r="B38" s="10">
        <v>19939380964</v>
      </c>
      <c r="C38" s="10">
        <v>21512339847</v>
      </c>
      <c r="D38" s="10">
        <v>26945007530</v>
      </c>
      <c r="E38" s="10">
        <v>16530799508</v>
      </c>
      <c r="F38" s="10">
        <v>18483741870</v>
      </c>
      <c r="G38" s="10">
        <v>21367118287</v>
      </c>
      <c r="H38" s="10">
        <v>19069012462</v>
      </c>
      <c r="I38" s="10">
        <v>21982531765</v>
      </c>
    </row>
    <row r="39" spans="1:9" s="5" customFormat="1" x14ac:dyDescent="0.25">
      <c r="A39" s="28" t="s">
        <v>112</v>
      </c>
      <c r="B39" s="10">
        <v>2400000000</v>
      </c>
      <c r="C39" s="10">
        <v>2400000000</v>
      </c>
      <c r="D39" s="10">
        <v>2400000000</v>
      </c>
      <c r="E39" s="10">
        <v>1800000000</v>
      </c>
      <c r="F39" s="10"/>
    </row>
    <row r="40" spans="1:9" s="5" customFormat="1" x14ac:dyDescent="0.25">
      <c r="A40" s="5" t="s">
        <v>141</v>
      </c>
      <c r="B40" s="10">
        <f>B39+B38+B37+B26</f>
        <v>230877531118</v>
      </c>
      <c r="C40" s="10">
        <f>C39+C38+C37+C26</f>
        <v>233836918553</v>
      </c>
      <c r="D40" s="10">
        <f>(D39+D38+D37+D248+D26)</f>
        <v>246304072254</v>
      </c>
      <c r="E40" s="10">
        <f>E39+E38+E37+E26</f>
        <v>263936298694</v>
      </c>
      <c r="F40" s="10">
        <f>(F39+F38+F37+F26+F27)-1</f>
        <v>269737917051</v>
      </c>
      <c r="G40" s="10">
        <f>(G39+G38+G37+G26+G27)-1</f>
        <v>279190930560</v>
      </c>
      <c r="H40" s="10">
        <f>(H39+H38+H37+H26+H27)-1</f>
        <v>289557358456</v>
      </c>
      <c r="I40" s="10">
        <f>(I39+I38+I37+I26+I27)</f>
        <v>296909991669</v>
      </c>
    </row>
    <row r="41" spans="1:9" x14ac:dyDescent="0.25">
      <c r="A41" s="30" t="s">
        <v>113</v>
      </c>
      <c r="B41" s="12"/>
      <c r="C41" s="12"/>
      <c r="D41" s="12"/>
      <c r="E41" s="12"/>
      <c r="F41" s="12"/>
    </row>
    <row r="42" spans="1:9" x14ac:dyDescent="0.25">
      <c r="A42" s="11" t="s">
        <v>18</v>
      </c>
      <c r="B42" s="12">
        <v>7761145370</v>
      </c>
      <c r="C42" s="12">
        <v>7761145370</v>
      </c>
      <c r="D42" s="12">
        <v>7761145370</v>
      </c>
      <c r="E42" s="12">
        <v>8149202630</v>
      </c>
      <c r="F42" s="12">
        <v>8149202630</v>
      </c>
      <c r="G42" s="12">
        <v>8149202630</v>
      </c>
      <c r="H42" s="12">
        <v>9371583020</v>
      </c>
      <c r="I42" s="12">
        <v>9371583020</v>
      </c>
    </row>
    <row r="43" spans="1:9" x14ac:dyDescent="0.25">
      <c r="A43" s="11" t="s">
        <v>19</v>
      </c>
      <c r="B43" s="12">
        <v>5933033005</v>
      </c>
      <c r="C43" s="12">
        <v>6112955355</v>
      </c>
      <c r="D43" s="12">
        <v>500000000</v>
      </c>
      <c r="E43" s="12">
        <v>6767878608</v>
      </c>
      <c r="F43" s="12">
        <v>6950365083</v>
      </c>
      <c r="G43" s="12">
        <v>7330116955</v>
      </c>
      <c r="H43" s="12">
        <v>7628010905</v>
      </c>
      <c r="I43" s="12">
        <v>7812406651</v>
      </c>
    </row>
    <row r="44" spans="1:9" x14ac:dyDescent="0.25">
      <c r="A44" s="11" t="s">
        <v>81</v>
      </c>
      <c r="B44" s="12" t="s">
        <v>90</v>
      </c>
      <c r="C44" s="12">
        <v>240000000</v>
      </c>
      <c r="D44" s="12">
        <v>6526763265</v>
      </c>
      <c r="E44" s="12">
        <v>500000000</v>
      </c>
      <c r="F44" s="12">
        <v>500000000</v>
      </c>
      <c r="G44" s="12">
        <v>1400000000</v>
      </c>
      <c r="H44" s="12">
        <v>1400000000</v>
      </c>
      <c r="I44" s="12">
        <v>1400000000</v>
      </c>
    </row>
    <row r="45" spans="1:9" x14ac:dyDescent="0.25">
      <c r="A45" s="11" t="s">
        <v>20</v>
      </c>
      <c r="B45" s="12"/>
      <c r="C45" s="12"/>
      <c r="D45" s="12"/>
      <c r="E45" s="12"/>
      <c r="F45" s="12"/>
    </row>
    <row r="46" spans="1:9" x14ac:dyDescent="0.25">
      <c r="A46" s="11" t="s">
        <v>65</v>
      </c>
      <c r="B46" s="12">
        <v>1535159084</v>
      </c>
      <c r="C46" s="12">
        <v>1546543049</v>
      </c>
      <c r="D46" s="12">
        <v>763905219</v>
      </c>
      <c r="E46" s="12">
        <v>744152656</v>
      </c>
      <c r="F46" s="12">
        <v>751508226</v>
      </c>
      <c r="G46" s="12">
        <v>712638985</v>
      </c>
      <c r="H46" s="12">
        <v>711960996</v>
      </c>
      <c r="I46" s="12">
        <v>714268682</v>
      </c>
    </row>
    <row r="47" spans="1:9" x14ac:dyDescent="0.25">
      <c r="A47" s="11" t="s">
        <v>89</v>
      </c>
      <c r="B47" s="12">
        <v>1160152068</v>
      </c>
      <c r="C47" s="12">
        <v>1426881062</v>
      </c>
      <c r="D47" s="12">
        <v>2167769655</v>
      </c>
      <c r="E47" s="12">
        <v>1144724663</v>
      </c>
      <c r="F47" s="12">
        <v>1582946692</v>
      </c>
      <c r="G47" s="12">
        <v>1540412486</v>
      </c>
      <c r="H47" s="12">
        <v>1182228914</v>
      </c>
      <c r="I47" s="12">
        <v>1529997457</v>
      </c>
    </row>
    <row r="48" spans="1:9" x14ac:dyDescent="0.25">
      <c r="A48" s="11" t="s">
        <v>21</v>
      </c>
      <c r="B48" s="12"/>
      <c r="C48" s="12"/>
      <c r="D48" s="12"/>
      <c r="E48" s="12"/>
      <c r="F48" s="12"/>
    </row>
    <row r="49" spans="1:9" x14ac:dyDescent="0.25">
      <c r="A49" s="30" t="s">
        <v>114</v>
      </c>
      <c r="B49" s="12">
        <v>50585372</v>
      </c>
      <c r="C49" s="12">
        <v>50553409</v>
      </c>
      <c r="D49" s="12">
        <v>50696092</v>
      </c>
      <c r="E49" s="12">
        <v>50660895</v>
      </c>
      <c r="F49" s="12">
        <v>50905320</v>
      </c>
      <c r="G49" s="12">
        <v>49881750</v>
      </c>
      <c r="H49" s="12">
        <v>50161406</v>
      </c>
      <c r="I49" s="12">
        <v>50283224</v>
      </c>
    </row>
    <row r="50" spans="1:9" s="5" customFormat="1" x14ac:dyDescent="0.25">
      <c r="B50" s="10">
        <f>SUM(B42:B49)</f>
        <v>16440074899</v>
      </c>
      <c r="C50" s="10">
        <f>SUM(C42:C49)</f>
        <v>17138078245</v>
      </c>
      <c r="D50" s="10">
        <f>SUM(D42:D49)</f>
        <v>17770279601</v>
      </c>
      <c r="E50" s="10">
        <f>SUM(E42:E49)</f>
        <v>17356619452</v>
      </c>
      <c r="F50" s="10">
        <f>SUM(F42:F49)</f>
        <v>17984927951</v>
      </c>
      <c r="G50" s="10">
        <f t="shared" ref="G50:H50" si="6">SUM(G42:G49)</f>
        <v>19182252806</v>
      </c>
      <c r="H50" s="10">
        <f t="shared" si="6"/>
        <v>20343945241</v>
      </c>
      <c r="I50" s="10">
        <f>SUM(I42:I49)</f>
        <v>20878539034</v>
      </c>
    </row>
    <row r="51" spans="1:9" s="5" customFormat="1" x14ac:dyDescent="0.25">
      <c r="B51" s="10">
        <f>(B50+B40)-1</f>
        <v>247317606016</v>
      </c>
      <c r="C51" s="10">
        <f>(C50+C40)-1</f>
        <v>250974996797</v>
      </c>
      <c r="D51" s="10">
        <f>(D50+D40)+1</f>
        <v>264074351856</v>
      </c>
      <c r="E51" s="10">
        <f>E50+E40</f>
        <v>281292918146</v>
      </c>
      <c r="F51" s="10">
        <f>F50+F40</f>
        <v>287722845002</v>
      </c>
      <c r="G51" s="10">
        <f t="shared" ref="G51:I51" si="7">G50+G40</f>
        <v>298373183366</v>
      </c>
      <c r="H51" s="10">
        <f t="shared" si="7"/>
        <v>309901303697</v>
      </c>
      <c r="I51" s="10">
        <f t="shared" si="7"/>
        <v>317788530703</v>
      </c>
    </row>
    <row r="52" spans="1:9" x14ac:dyDescent="0.25">
      <c r="B52" s="24"/>
      <c r="C52" s="12"/>
      <c r="D52" s="12"/>
      <c r="E52" s="12"/>
      <c r="F52" s="12"/>
    </row>
    <row r="53" spans="1:9" x14ac:dyDescent="0.25">
      <c r="A53" s="31" t="s">
        <v>115</v>
      </c>
      <c r="B53" s="27">
        <f>B50/(B42/10)</f>
        <v>21.182537003555701</v>
      </c>
      <c r="C53" s="27">
        <f>C50/(C42/10)</f>
        <v>22.081893107228321</v>
      </c>
      <c r="D53" s="27">
        <f>D50/(D42/10)</f>
        <v>22.896465346067856</v>
      </c>
      <c r="E53" s="27">
        <f>E50/(E42/10)</f>
        <v>21.298549367399886</v>
      </c>
      <c r="F53" s="27">
        <f>F50/(F42/10)</f>
        <v>22.069555473797319</v>
      </c>
      <c r="G53" s="27">
        <f t="shared" ref="G53:I53" si="8">G50/(G42/10)</f>
        <v>23.5388094724551</v>
      </c>
      <c r="H53" s="27">
        <f t="shared" si="8"/>
        <v>21.708120386474473</v>
      </c>
      <c r="I53" s="27">
        <f t="shared" si="8"/>
        <v>22.278561678899795</v>
      </c>
    </row>
    <row r="54" spans="1:9" x14ac:dyDescent="0.25">
      <c r="A54" s="31" t="s">
        <v>116</v>
      </c>
      <c r="B54" s="10">
        <f>B42/10</f>
        <v>776114537</v>
      </c>
      <c r="C54" s="10">
        <f t="shared" ref="C54:I54" si="9">C42/10</f>
        <v>776114537</v>
      </c>
      <c r="D54" s="10">
        <f t="shared" si="9"/>
        <v>776114537</v>
      </c>
      <c r="E54" s="10">
        <f t="shared" si="9"/>
        <v>814920263</v>
      </c>
      <c r="F54" s="10">
        <f t="shared" si="9"/>
        <v>814920263</v>
      </c>
      <c r="G54" s="10">
        <f t="shared" si="9"/>
        <v>814920263</v>
      </c>
      <c r="H54" s="10">
        <f t="shared" si="9"/>
        <v>937158302</v>
      </c>
      <c r="I54" s="10">
        <f t="shared" si="9"/>
        <v>937158302</v>
      </c>
    </row>
    <row r="56" spans="1:9" x14ac:dyDescent="0.25">
      <c r="B56" s="7"/>
      <c r="C56" s="7"/>
      <c r="D56" s="7"/>
      <c r="E56" s="7"/>
      <c r="F5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pane xSplit="1" ySplit="5" topLeftCell="H39" activePane="bottomRight" state="frozen"/>
      <selection pane="topRight" activeCell="C1" sqref="C1"/>
      <selection pane="bottomLeft" activeCell="A4" sqref="A4"/>
      <selection pane="bottomRight" activeCell="J22" sqref="J22"/>
    </sheetView>
  </sheetViews>
  <sheetFormatPr defaultRowHeight="15" x14ac:dyDescent="0.25"/>
  <cols>
    <col min="1" max="1" width="43.7109375" customWidth="1"/>
    <col min="2" max="2" width="14.85546875" bestFit="1" customWidth="1"/>
    <col min="3" max="3" width="15.28515625" bestFit="1" customWidth="1"/>
    <col min="4" max="4" width="14.5703125" bestFit="1" customWidth="1"/>
    <col min="5" max="6" width="15" bestFit="1" customWidth="1"/>
    <col min="7" max="7" width="16.140625" customWidth="1"/>
    <col min="8" max="8" width="14.5703125" customWidth="1"/>
    <col min="9" max="9" width="14.140625" customWidth="1"/>
    <col min="10" max="10" width="15" customWidth="1"/>
  </cols>
  <sheetData>
    <row r="1" spans="1:10" x14ac:dyDescent="0.25">
      <c r="A1" s="5" t="s">
        <v>77</v>
      </c>
    </row>
    <row r="2" spans="1:10" x14ac:dyDescent="0.25">
      <c r="A2" s="5" t="s">
        <v>139</v>
      </c>
    </row>
    <row r="3" spans="1:10" x14ac:dyDescent="0.25">
      <c r="A3" t="s">
        <v>93</v>
      </c>
    </row>
    <row r="4" spans="1:10" ht="18.75" x14ac:dyDescent="0.3">
      <c r="A4" s="4"/>
      <c r="B4" s="25" t="s">
        <v>94</v>
      </c>
      <c r="C4" s="25" t="s">
        <v>95</v>
      </c>
      <c r="D4" s="25" t="s">
        <v>96</v>
      </c>
      <c r="E4" s="25" t="s">
        <v>94</v>
      </c>
      <c r="F4" s="25" t="s">
        <v>95</v>
      </c>
      <c r="G4" s="33" t="s">
        <v>96</v>
      </c>
      <c r="H4" s="33" t="s">
        <v>94</v>
      </c>
      <c r="I4" s="33" t="s">
        <v>152</v>
      </c>
    </row>
    <row r="5" spans="1:10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34">
        <v>43555</v>
      </c>
      <c r="H5" s="34">
        <v>43646</v>
      </c>
      <c r="I5" s="34">
        <v>43738</v>
      </c>
    </row>
    <row r="6" spans="1:10" x14ac:dyDescent="0.25">
      <c r="A6" s="31" t="s">
        <v>117</v>
      </c>
    </row>
    <row r="7" spans="1:10" s="5" customFormat="1" x14ac:dyDescent="0.25">
      <c r="A7" s="30" t="s">
        <v>118</v>
      </c>
      <c r="B7" s="6">
        <f>B8-B9</f>
        <v>1538365416</v>
      </c>
      <c r="C7" s="6">
        <f>C8-C9</f>
        <v>2470973262</v>
      </c>
      <c r="D7" s="6">
        <f>D8-D9</f>
        <v>1079826854</v>
      </c>
      <c r="E7" s="6">
        <f>E8-E9</f>
        <v>2076380711</v>
      </c>
      <c r="F7" s="6">
        <f>F8-F9</f>
        <v>2655025342</v>
      </c>
      <c r="G7" s="6">
        <f t="shared" ref="G7:I7" si="0">G8-G9</f>
        <v>1069690636</v>
      </c>
      <c r="H7" s="6">
        <f t="shared" si="0"/>
        <v>2277362416</v>
      </c>
      <c r="I7" s="6">
        <f t="shared" si="0"/>
        <v>3413689977</v>
      </c>
      <c r="J7" s="6"/>
    </row>
    <row r="8" spans="1:10" x14ac:dyDescent="0.25">
      <c r="A8" s="7" t="s">
        <v>22</v>
      </c>
      <c r="B8" s="8">
        <v>7625870463</v>
      </c>
      <c r="C8" s="7">
        <v>11876029041</v>
      </c>
      <c r="D8" s="8">
        <v>4733425431</v>
      </c>
      <c r="E8" s="8">
        <v>9915806883</v>
      </c>
      <c r="F8" s="8">
        <v>14834591342</v>
      </c>
      <c r="G8" s="8">
        <v>5291732349</v>
      </c>
      <c r="H8" s="8">
        <v>10878285980</v>
      </c>
      <c r="I8" s="8">
        <v>16739538934</v>
      </c>
    </row>
    <row r="9" spans="1:10" x14ac:dyDescent="0.25">
      <c r="A9" s="7" t="s">
        <v>23</v>
      </c>
      <c r="B9" s="8">
        <v>6087505047</v>
      </c>
      <c r="C9" s="7">
        <v>9405055779</v>
      </c>
      <c r="D9" s="8">
        <v>3653598577</v>
      </c>
      <c r="E9" s="8">
        <v>7839426172</v>
      </c>
      <c r="F9" s="8">
        <v>12179566000</v>
      </c>
      <c r="G9" s="8">
        <v>4222041713</v>
      </c>
      <c r="H9" s="8">
        <v>8600923564</v>
      </c>
      <c r="I9" s="8">
        <v>13325848957</v>
      </c>
    </row>
    <row r="10" spans="1:10" x14ac:dyDescent="0.25">
      <c r="A10" s="7"/>
      <c r="B10" s="8"/>
      <c r="C10" s="7"/>
      <c r="D10" s="8"/>
      <c r="E10" s="8"/>
      <c r="F10" s="8"/>
    </row>
    <row r="11" spans="1:10" x14ac:dyDescent="0.25">
      <c r="A11" s="7" t="s">
        <v>24</v>
      </c>
      <c r="B11" s="8">
        <v>1447656498</v>
      </c>
      <c r="C11" s="7">
        <v>2419876882</v>
      </c>
      <c r="D11" s="8">
        <v>676357721</v>
      </c>
      <c r="E11" s="8">
        <v>1638573523</v>
      </c>
      <c r="F11" s="8">
        <v>2690112303</v>
      </c>
      <c r="G11" s="8">
        <v>893823138</v>
      </c>
      <c r="H11" s="8">
        <v>1801951426</v>
      </c>
      <c r="I11" s="8">
        <v>2703987405</v>
      </c>
    </row>
    <row r="12" spans="1:10" x14ac:dyDescent="0.25">
      <c r="A12" s="7" t="s">
        <v>25</v>
      </c>
      <c r="B12" s="8">
        <v>1204868056</v>
      </c>
      <c r="C12" s="7">
        <v>1944012038</v>
      </c>
      <c r="D12" s="8">
        <v>596773690</v>
      </c>
      <c r="E12" s="8">
        <v>1165228800</v>
      </c>
      <c r="F12" s="8">
        <v>1814934367</v>
      </c>
      <c r="G12" s="8">
        <v>741715135</v>
      </c>
      <c r="H12" s="8">
        <v>1495845465</v>
      </c>
      <c r="I12" s="8">
        <v>2247448205</v>
      </c>
    </row>
    <row r="13" spans="1:10" x14ac:dyDescent="0.25">
      <c r="A13" s="7" t="s">
        <v>26</v>
      </c>
      <c r="B13" s="8">
        <v>1562179438</v>
      </c>
      <c r="C13" s="7">
        <v>1764697257</v>
      </c>
      <c r="D13" s="8">
        <v>654247656</v>
      </c>
      <c r="E13" s="8">
        <v>1045471352</v>
      </c>
      <c r="F13" s="8">
        <v>1318114029</v>
      </c>
      <c r="G13" s="8">
        <v>223990583</v>
      </c>
      <c r="H13" s="8">
        <v>637246770</v>
      </c>
      <c r="I13" s="8">
        <v>946231459</v>
      </c>
    </row>
    <row r="14" spans="1:10" s="5" customFormat="1" x14ac:dyDescent="0.25">
      <c r="A14" s="6"/>
      <c r="B14" s="6">
        <f t="shared" ref="B14:I14" si="1">SUM(B11:B13)</f>
        <v>4214703992</v>
      </c>
      <c r="C14" s="6">
        <f t="shared" si="1"/>
        <v>6128586177</v>
      </c>
      <c r="D14" s="6">
        <f t="shared" si="1"/>
        <v>1927379067</v>
      </c>
      <c r="E14" s="6">
        <f t="shared" si="1"/>
        <v>3849273675</v>
      </c>
      <c r="F14" s="6">
        <f t="shared" si="1"/>
        <v>5823160699</v>
      </c>
      <c r="G14" s="6">
        <f t="shared" si="1"/>
        <v>1859528856</v>
      </c>
      <c r="H14" s="6">
        <f t="shared" si="1"/>
        <v>3935043661</v>
      </c>
      <c r="I14" s="6">
        <f t="shared" si="1"/>
        <v>5897667069</v>
      </c>
    </row>
    <row r="15" spans="1:10" x14ac:dyDescent="0.25">
      <c r="A15" s="6"/>
      <c r="B15" s="6">
        <f t="shared" ref="B15:G15" si="2">B7+B14</f>
        <v>5753069408</v>
      </c>
      <c r="C15" s="6">
        <f t="shared" si="2"/>
        <v>8599559439</v>
      </c>
      <c r="D15" s="6">
        <f t="shared" si="2"/>
        <v>3007205921</v>
      </c>
      <c r="E15" s="6">
        <f t="shared" si="2"/>
        <v>5925654386</v>
      </c>
      <c r="F15" s="6">
        <f t="shared" si="2"/>
        <v>8478186041</v>
      </c>
      <c r="G15" s="6">
        <f t="shared" si="2"/>
        <v>2929219492</v>
      </c>
      <c r="H15" s="6">
        <f t="shared" ref="H15:I15" si="3">H7+H14</f>
        <v>6212406077</v>
      </c>
      <c r="I15" s="6">
        <f t="shared" si="3"/>
        <v>9311357046</v>
      </c>
    </row>
    <row r="16" spans="1:10" x14ac:dyDescent="0.25">
      <c r="A16" s="31" t="s">
        <v>119</v>
      </c>
    </row>
    <row r="17" spans="1:9" x14ac:dyDescent="0.25">
      <c r="A17" s="7" t="s">
        <v>27</v>
      </c>
      <c r="B17" s="8">
        <v>1204442971</v>
      </c>
      <c r="C17" s="7">
        <v>1885571758</v>
      </c>
      <c r="D17" s="8">
        <v>562406943</v>
      </c>
      <c r="E17" s="8">
        <v>1252387217</v>
      </c>
      <c r="F17" s="8">
        <v>1918847955</v>
      </c>
      <c r="G17" s="8">
        <v>525269994</v>
      </c>
      <c r="H17" s="8">
        <v>1324292865</v>
      </c>
      <c r="I17" s="8">
        <v>2162856101</v>
      </c>
    </row>
    <row r="18" spans="1:9" x14ac:dyDescent="0.25">
      <c r="A18" s="7" t="s">
        <v>28</v>
      </c>
      <c r="B18" s="8">
        <v>338323426</v>
      </c>
      <c r="C18" s="7">
        <v>518902121</v>
      </c>
      <c r="D18" s="8">
        <v>206164996</v>
      </c>
      <c r="E18" s="8">
        <v>406739516</v>
      </c>
      <c r="F18" s="8">
        <v>609260632</v>
      </c>
      <c r="G18" s="8">
        <v>191979623</v>
      </c>
      <c r="H18" s="8">
        <v>409196400</v>
      </c>
      <c r="I18" s="8">
        <v>630945086</v>
      </c>
    </row>
    <row r="19" spans="1:9" x14ac:dyDescent="0.25">
      <c r="A19" s="7" t="s">
        <v>29</v>
      </c>
      <c r="B19" s="8">
        <v>10417991</v>
      </c>
      <c r="C19" s="7">
        <v>13327629</v>
      </c>
      <c r="D19" s="8">
        <v>4404836</v>
      </c>
      <c r="E19" s="8">
        <v>13671089</v>
      </c>
      <c r="F19" s="8">
        <v>20389901</v>
      </c>
      <c r="G19" s="8">
        <v>2913050</v>
      </c>
      <c r="H19" s="8">
        <v>10577268</v>
      </c>
      <c r="I19" s="8">
        <v>25108646</v>
      </c>
    </row>
    <row r="20" spans="1:9" x14ac:dyDescent="0.25">
      <c r="A20" s="7" t="s">
        <v>30</v>
      </c>
      <c r="B20" s="8">
        <v>33957914</v>
      </c>
      <c r="C20" s="7">
        <v>50080945</v>
      </c>
      <c r="D20" s="8">
        <v>20431771</v>
      </c>
      <c r="E20" s="8">
        <v>42355511</v>
      </c>
      <c r="F20" s="8">
        <v>54329650</v>
      </c>
      <c r="G20" s="8">
        <v>15161077</v>
      </c>
      <c r="H20" s="8">
        <v>34541393</v>
      </c>
      <c r="I20" s="8">
        <v>48536844</v>
      </c>
    </row>
    <row r="21" spans="1:9" x14ac:dyDescent="0.25">
      <c r="A21" s="7" t="s">
        <v>31</v>
      </c>
      <c r="B21" s="8">
        <v>117472567</v>
      </c>
      <c r="C21" s="7">
        <v>152595703</v>
      </c>
      <c r="D21" s="8">
        <v>81342555</v>
      </c>
      <c r="E21" s="8">
        <v>136969817</v>
      </c>
      <c r="F21" s="8">
        <v>180655842</v>
      </c>
      <c r="G21" s="8">
        <v>63992435</v>
      </c>
      <c r="H21" s="8">
        <v>131412204</v>
      </c>
      <c r="I21" s="8">
        <v>204644594</v>
      </c>
    </row>
    <row r="22" spans="1:9" x14ac:dyDescent="0.25">
      <c r="A22" s="7" t="s">
        <v>32</v>
      </c>
      <c r="B22" s="8">
        <v>8080645</v>
      </c>
      <c r="C22" s="7">
        <v>12748710</v>
      </c>
      <c r="D22" s="7">
        <v>3668710</v>
      </c>
      <c r="E22" s="8">
        <v>9258710</v>
      </c>
      <c r="F22" s="8">
        <v>13848710</v>
      </c>
      <c r="G22" s="8">
        <v>3396210</v>
      </c>
      <c r="H22" s="8">
        <v>7511210</v>
      </c>
      <c r="I22" s="8">
        <v>10626210</v>
      </c>
    </row>
    <row r="23" spans="1:9" x14ac:dyDescent="0.25">
      <c r="A23" s="7" t="s">
        <v>33</v>
      </c>
      <c r="B23" s="8">
        <v>3157900</v>
      </c>
      <c r="C23" s="7">
        <v>4521989</v>
      </c>
      <c r="D23" s="8">
        <v>1246400</v>
      </c>
      <c r="E23" s="8">
        <v>2482700</v>
      </c>
      <c r="F23" s="8">
        <v>3952500</v>
      </c>
      <c r="G23" s="8">
        <v>1248800</v>
      </c>
      <c r="H23" s="8">
        <v>2663200</v>
      </c>
      <c r="I23" s="8">
        <v>3949300</v>
      </c>
    </row>
    <row r="24" spans="1:9" x14ac:dyDescent="0.25">
      <c r="A24" s="7" t="s">
        <v>34</v>
      </c>
      <c r="B24" s="8">
        <v>376782</v>
      </c>
      <c r="C24" s="7">
        <v>471970</v>
      </c>
      <c r="D24" s="8">
        <v>103213</v>
      </c>
      <c r="E24" s="8">
        <v>262255</v>
      </c>
      <c r="F24" s="8">
        <v>359526</v>
      </c>
      <c r="G24" s="8">
        <v>126499</v>
      </c>
      <c r="H24" s="8">
        <v>297973</v>
      </c>
      <c r="I24" s="8">
        <v>399515</v>
      </c>
    </row>
    <row r="25" spans="1:9" x14ac:dyDescent="0.25">
      <c r="A25" s="7" t="s">
        <v>35</v>
      </c>
      <c r="D25" t="s">
        <v>90</v>
      </c>
      <c r="F25" t="s">
        <v>90</v>
      </c>
    </row>
    <row r="26" spans="1:9" x14ac:dyDescent="0.25">
      <c r="A26" s="7" t="s">
        <v>36</v>
      </c>
      <c r="B26" s="8">
        <v>196016189</v>
      </c>
      <c r="C26" s="7">
        <v>295655075</v>
      </c>
      <c r="D26" s="8">
        <v>119689734</v>
      </c>
      <c r="E26" s="8">
        <v>225131320</v>
      </c>
      <c r="F26" s="8">
        <v>332343732</v>
      </c>
      <c r="G26" s="8">
        <v>116910253</v>
      </c>
      <c r="H26" s="8">
        <v>243993141</v>
      </c>
      <c r="I26" s="8">
        <v>366095005</v>
      </c>
    </row>
    <row r="27" spans="1:9" x14ac:dyDescent="0.25">
      <c r="A27" s="7" t="s">
        <v>37</v>
      </c>
      <c r="B27" s="8">
        <v>751989852</v>
      </c>
      <c r="C27" s="7">
        <v>1089743300</v>
      </c>
      <c r="D27" s="8">
        <v>437010080</v>
      </c>
      <c r="E27" s="8">
        <v>730988065</v>
      </c>
      <c r="F27" s="8">
        <v>1082624043</v>
      </c>
      <c r="G27" s="8">
        <v>387816457</v>
      </c>
      <c r="H27" s="8">
        <v>795089444</v>
      </c>
      <c r="I27" s="8">
        <v>1256725062</v>
      </c>
    </row>
    <row r="28" spans="1:9" s="5" customFormat="1" x14ac:dyDescent="0.25">
      <c r="A28" s="6"/>
      <c r="B28" s="6">
        <f>SUM(B17:B27)</f>
        <v>2664236237</v>
      </c>
      <c r="C28" s="6">
        <f>SUM(C17:C27)</f>
        <v>4023619200</v>
      </c>
      <c r="D28" s="6">
        <f>SUM(D17:D27)</f>
        <v>1436469238</v>
      </c>
      <c r="E28" s="6">
        <f>SUM(E17:E27)</f>
        <v>2820246200</v>
      </c>
      <c r="F28" s="6">
        <f>SUM(F17:F27)</f>
        <v>4216612491</v>
      </c>
      <c r="G28" s="6">
        <f t="shared" ref="G28:I28" si="4">SUM(G17:G27)</f>
        <v>1308814398</v>
      </c>
      <c r="H28" s="6">
        <f t="shared" si="4"/>
        <v>2959575098</v>
      </c>
      <c r="I28" s="6">
        <f t="shared" si="4"/>
        <v>4709886363</v>
      </c>
    </row>
    <row r="29" spans="1:9" s="5" customFormat="1" x14ac:dyDescent="0.25">
      <c r="A29" s="29" t="s">
        <v>38</v>
      </c>
    </row>
    <row r="30" spans="1:9" s="5" customFormat="1" x14ac:dyDescent="0.25">
      <c r="A30" s="31" t="s">
        <v>120</v>
      </c>
      <c r="B30" s="6">
        <f>B15-B28+B29</f>
        <v>3088833171</v>
      </c>
      <c r="C30" s="6">
        <f>C15-C28+C29</f>
        <v>4575940239</v>
      </c>
      <c r="D30" s="6">
        <f>D15-D28+D29</f>
        <v>1570736683</v>
      </c>
      <c r="E30" s="6">
        <f>E15-E28+E29</f>
        <v>3105408186</v>
      </c>
      <c r="F30" s="6">
        <f>F15-F28+F29</f>
        <v>4261573550</v>
      </c>
      <c r="G30" s="6">
        <f t="shared" ref="G30:I30" si="5">G15-G28+G29</f>
        <v>1620405094</v>
      </c>
      <c r="H30" s="6">
        <f t="shared" si="5"/>
        <v>3252830979</v>
      </c>
      <c r="I30" s="6">
        <f t="shared" si="5"/>
        <v>4601470683</v>
      </c>
    </row>
    <row r="31" spans="1:9" s="5" customFormat="1" x14ac:dyDescent="0.25">
      <c r="A31" s="29" t="s">
        <v>121</v>
      </c>
      <c r="B31" s="6"/>
      <c r="C31" s="6"/>
      <c r="D31" s="6"/>
      <c r="E31" s="6"/>
      <c r="F31" s="6"/>
    </row>
    <row r="32" spans="1:9" x14ac:dyDescent="0.25">
      <c r="A32" s="13" t="s">
        <v>66</v>
      </c>
      <c r="B32" s="8">
        <v>652218081</v>
      </c>
      <c r="C32" s="7">
        <v>1237881350</v>
      </c>
      <c r="D32" s="8">
        <v>492338108</v>
      </c>
      <c r="E32" s="8">
        <v>800083791</v>
      </c>
      <c r="F32" s="8">
        <v>1034584020</v>
      </c>
      <c r="G32" s="8">
        <v>749069454</v>
      </c>
      <c r="H32">
        <v>865162772</v>
      </c>
      <c r="I32">
        <v>1278729997</v>
      </c>
    </row>
    <row r="33" spans="1:9" x14ac:dyDescent="0.25">
      <c r="A33" s="13" t="s">
        <v>67</v>
      </c>
      <c r="B33" s="8" t="s">
        <v>90</v>
      </c>
      <c r="C33" s="7" t="s">
        <v>90</v>
      </c>
      <c r="D33" s="8"/>
      <c r="E33" s="8"/>
      <c r="F33" s="8"/>
    </row>
    <row r="34" spans="1:9" x14ac:dyDescent="0.25">
      <c r="A34" s="7" t="s">
        <v>68</v>
      </c>
      <c r="B34" s="8" t="s">
        <v>90</v>
      </c>
      <c r="C34" s="8" t="s">
        <v>90</v>
      </c>
      <c r="D34" s="8"/>
      <c r="E34" s="8">
        <v>13160000</v>
      </c>
      <c r="F34" s="8"/>
      <c r="G34">
        <v>100000000</v>
      </c>
      <c r="H34">
        <v>100000000</v>
      </c>
      <c r="I34" s="8">
        <v>100000000</v>
      </c>
    </row>
    <row r="35" spans="1:9" x14ac:dyDescent="0.25">
      <c r="A35" s="7" t="s">
        <v>39</v>
      </c>
      <c r="B35" s="12"/>
      <c r="C35" s="12"/>
      <c r="D35" s="12"/>
      <c r="E35" s="12"/>
      <c r="F35" s="12"/>
    </row>
    <row r="36" spans="1:9" s="5" customFormat="1" x14ac:dyDescent="0.25">
      <c r="A36" s="6"/>
      <c r="B36" s="6">
        <f>SUM(B32:B35)</f>
        <v>652218081</v>
      </c>
      <c r="C36" s="6">
        <f>SUM(C32:C35)</f>
        <v>1237881350</v>
      </c>
      <c r="D36" s="6">
        <f>SUM(D32:D35)</f>
        <v>492338108</v>
      </c>
      <c r="E36" s="6">
        <f>SUM(E32:E35)</f>
        <v>813243791</v>
      </c>
      <c r="F36" s="6">
        <f>SUM(F32:F35)</f>
        <v>1034584020</v>
      </c>
      <c r="G36" s="6">
        <f t="shared" ref="G36:I36" si="6">SUM(G32:G35)</f>
        <v>849069454</v>
      </c>
      <c r="H36" s="6">
        <f t="shared" si="6"/>
        <v>965162772</v>
      </c>
      <c r="I36" s="6">
        <f t="shared" si="6"/>
        <v>1378729997</v>
      </c>
    </row>
    <row r="37" spans="1:9" s="5" customFormat="1" x14ac:dyDescent="0.25">
      <c r="A37" s="31" t="s">
        <v>122</v>
      </c>
      <c r="B37" s="6">
        <f>B30-B36</f>
        <v>2436615090</v>
      </c>
      <c r="C37" s="6">
        <f>C30-C36</f>
        <v>3338058889</v>
      </c>
      <c r="D37" s="6">
        <f>D30-D36</f>
        <v>1078398575</v>
      </c>
      <c r="E37" s="6">
        <f>E30-E36</f>
        <v>2292164395</v>
      </c>
      <c r="F37" s="6">
        <f>F30-F36</f>
        <v>3226989530</v>
      </c>
      <c r="G37" s="6">
        <f t="shared" ref="G37:I37" si="7">G30-G36</f>
        <v>771335640</v>
      </c>
      <c r="H37" s="6">
        <f t="shared" si="7"/>
        <v>2287668207</v>
      </c>
      <c r="I37" s="6">
        <f t="shared" si="7"/>
        <v>3222740686</v>
      </c>
    </row>
    <row r="38" spans="1:9" s="5" customFormat="1" x14ac:dyDescent="0.25">
      <c r="A38" s="31" t="s">
        <v>124</v>
      </c>
      <c r="B38" s="6"/>
      <c r="C38" s="6"/>
      <c r="D38" s="6"/>
      <c r="E38" s="6"/>
      <c r="F38" s="6"/>
    </row>
    <row r="39" spans="1:9" s="5" customFormat="1" x14ac:dyDescent="0.25">
      <c r="A39" s="31" t="s">
        <v>123</v>
      </c>
      <c r="B39" s="9">
        <f>SUM(B40:B41)</f>
        <v>861348851</v>
      </c>
      <c r="C39" s="9">
        <f t="shared" ref="C39:I39" si="8">SUM(C40:C41)</f>
        <v>1076557906</v>
      </c>
      <c r="D39" s="9">
        <f>SUM(D40:D41)</f>
        <v>421821107</v>
      </c>
      <c r="E39" s="9">
        <f t="shared" si="8"/>
        <v>710099822</v>
      </c>
      <c r="F39" s="9">
        <f t="shared" si="8"/>
        <v>1034584020</v>
      </c>
      <c r="G39" s="9">
        <f t="shared" si="8"/>
        <v>255862107</v>
      </c>
      <c r="H39" s="9">
        <f t="shared" si="8"/>
        <v>609824247</v>
      </c>
      <c r="I39" s="9">
        <f t="shared" si="8"/>
        <v>1012610621</v>
      </c>
    </row>
    <row r="40" spans="1:9" x14ac:dyDescent="0.25">
      <c r="A40" s="7" t="s">
        <v>40</v>
      </c>
      <c r="B40" s="8">
        <v>861348851</v>
      </c>
      <c r="C40" s="8">
        <v>1076557906</v>
      </c>
      <c r="D40" s="8">
        <v>421821107</v>
      </c>
      <c r="E40" s="8">
        <v>710099822</v>
      </c>
      <c r="F40" s="8">
        <v>1034584020</v>
      </c>
      <c r="G40" s="8">
        <v>255862107</v>
      </c>
      <c r="H40" s="8">
        <v>622263778</v>
      </c>
      <c r="I40" s="8">
        <v>1035812573</v>
      </c>
    </row>
    <row r="41" spans="1:9" x14ac:dyDescent="0.25">
      <c r="A41" s="7" t="s">
        <v>41</v>
      </c>
      <c r="B41" s="8" t="s">
        <v>90</v>
      </c>
      <c r="C41" s="7" t="s">
        <v>90</v>
      </c>
      <c r="D41" s="12"/>
      <c r="E41" s="8"/>
      <c r="F41" s="8"/>
      <c r="H41">
        <v>-12439531</v>
      </c>
      <c r="I41">
        <v>-23201952</v>
      </c>
    </row>
    <row r="42" spans="1:9" x14ac:dyDescent="0.25">
      <c r="A42" s="7" t="s">
        <v>74</v>
      </c>
      <c r="B42" s="8"/>
      <c r="C42" s="7" t="s">
        <v>90</v>
      </c>
      <c r="D42" s="12"/>
      <c r="E42" s="8"/>
      <c r="F42" s="8"/>
    </row>
    <row r="43" spans="1:9" s="5" customFormat="1" x14ac:dyDescent="0.25">
      <c r="A43" s="5" t="s">
        <v>125</v>
      </c>
      <c r="B43" s="6">
        <f>B37-B39-B38</f>
        <v>1575266239</v>
      </c>
      <c r="C43" s="6">
        <f t="shared" ref="C43:I43" si="9">C37-C39-C38</f>
        <v>2261500983</v>
      </c>
      <c r="D43" s="6">
        <f t="shared" si="9"/>
        <v>656577468</v>
      </c>
      <c r="E43" s="6">
        <f t="shared" si="9"/>
        <v>1582064573</v>
      </c>
      <c r="F43" s="6">
        <f t="shared" si="9"/>
        <v>2192405510</v>
      </c>
      <c r="G43" s="6">
        <f t="shared" si="9"/>
        <v>515473533</v>
      </c>
      <c r="H43" s="6">
        <f t="shared" si="9"/>
        <v>1677843960</v>
      </c>
      <c r="I43" s="6">
        <f t="shared" si="9"/>
        <v>2210130065</v>
      </c>
    </row>
    <row r="44" spans="1:9" x14ac:dyDescent="0.25">
      <c r="A44" s="32" t="s">
        <v>126</v>
      </c>
      <c r="B44" s="22">
        <f>B43/('1'!B42/10)</f>
        <v>2.0296826871572953</v>
      </c>
      <c r="C44" s="22">
        <f>C43/('1'!C42/10)</f>
        <v>2.913875304721937</v>
      </c>
      <c r="D44" s="22">
        <f>D43/('1'!D42/10)</f>
        <v>0.84598011852469657</v>
      </c>
      <c r="E44" s="22">
        <f>E43/('1'!E42/10)</f>
        <v>1.9413734629396495</v>
      </c>
      <c r="F44" s="22">
        <f>F43/('1'!F42/10)</f>
        <v>2.6903313238635227</v>
      </c>
      <c r="G44" s="22">
        <f>G43/('1'!G42/10)</f>
        <v>0.63254474873696942</v>
      </c>
      <c r="H44" s="22">
        <f>H43/('1'!H42/10)</f>
        <v>1.7903527679574458</v>
      </c>
      <c r="I44" s="22">
        <f>I43/('1'!I42/10)</f>
        <v>2.3583316290143692</v>
      </c>
    </row>
    <row r="45" spans="1:9" x14ac:dyDescent="0.25">
      <c r="A45" s="32" t="s">
        <v>127</v>
      </c>
      <c r="B45" s="6">
        <f>'1'!B42/10</f>
        <v>776114537</v>
      </c>
      <c r="C45" s="6">
        <f>'1'!C42/10</f>
        <v>776114537</v>
      </c>
      <c r="D45" s="6">
        <f>'1'!D42/10</f>
        <v>776114537</v>
      </c>
      <c r="E45" s="6">
        <f>'1'!E42/10</f>
        <v>814920263</v>
      </c>
      <c r="F45" s="6">
        <f>'1'!F42/10</f>
        <v>814920263</v>
      </c>
      <c r="G45" s="6">
        <f>'1'!G42/10</f>
        <v>814920263</v>
      </c>
      <c r="H45" s="6">
        <f>'1'!H42/10</f>
        <v>937158302</v>
      </c>
      <c r="I45" s="6">
        <f>'1'!I42/10</f>
        <v>937158302</v>
      </c>
    </row>
    <row r="46" spans="1:9" x14ac:dyDescent="0.25">
      <c r="A46" s="6"/>
      <c r="B46" s="6"/>
      <c r="C46" s="6"/>
      <c r="D46" s="6"/>
      <c r="E46" s="6"/>
      <c r="F46" s="6"/>
    </row>
    <row r="47" spans="1:9" x14ac:dyDescent="0.25">
      <c r="A47" s="6"/>
      <c r="B47" s="8"/>
      <c r="C47" s="8"/>
      <c r="D47" s="8"/>
      <c r="E47" s="8"/>
      <c r="F47" s="8"/>
    </row>
    <row r="48" spans="1:9" x14ac:dyDescent="0.25">
      <c r="B48" s="8"/>
      <c r="C48" s="8"/>
      <c r="D48" s="8"/>
      <c r="E48" s="8"/>
      <c r="F4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2"/>
  <sheetViews>
    <sheetView tabSelected="1" topLeftCell="B1" workbookViewId="0">
      <pane xSplit="1" ySplit="5" topLeftCell="E6" activePane="bottomRight" state="frozen"/>
      <selection activeCell="B1" sqref="B1"/>
      <selection pane="topRight" activeCell="C1" sqref="C1"/>
      <selection pane="bottomLeft" activeCell="B4" sqref="B4"/>
      <selection pane="bottomRight" activeCell="J6" sqref="J6"/>
    </sheetView>
  </sheetViews>
  <sheetFormatPr defaultRowHeight="15" x14ac:dyDescent="0.25"/>
  <cols>
    <col min="2" max="2" width="49.140625" customWidth="1"/>
    <col min="3" max="6" width="18.7109375" bestFit="1" customWidth="1"/>
    <col min="7" max="7" width="16" bestFit="1" customWidth="1"/>
    <col min="8" max="8" width="14.85546875" customWidth="1"/>
    <col min="9" max="9" width="16.85546875" customWidth="1"/>
    <col min="10" max="10" width="16.7109375" style="12" customWidth="1"/>
  </cols>
  <sheetData>
    <row r="1" spans="2:10" x14ac:dyDescent="0.25">
      <c r="B1" s="5" t="s">
        <v>77</v>
      </c>
    </row>
    <row r="2" spans="2:10" x14ac:dyDescent="0.25">
      <c r="B2" s="5" t="s">
        <v>140</v>
      </c>
    </row>
    <row r="3" spans="2:10" x14ac:dyDescent="0.25">
      <c r="B3" t="s">
        <v>93</v>
      </c>
    </row>
    <row r="4" spans="2:10" ht="18.75" x14ac:dyDescent="0.3">
      <c r="B4" s="4"/>
      <c r="C4" s="25" t="s">
        <v>94</v>
      </c>
      <c r="D4" s="25" t="s">
        <v>95</v>
      </c>
      <c r="E4" s="25" t="s">
        <v>96</v>
      </c>
      <c r="F4" s="25" t="s">
        <v>94</v>
      </c>
      <c r="G4" s="25" t="s">
        <v>95</v>
      </c>
      <c r="H4" s="33" t="s">
        <v>96</v>
      </c>
      <c r="I4" s="33" t="s">
        <v>94</v>
      </c>
      <c r="J4" s="35" t="s">
        <v>95</v>
      </c>
    </row>
    <row r="5" spans="2:10" ht="15.75" x14ac:dyDescent="0.25">
      <c r="C5" s="26">
        <v>42916</v>
      </c>
      <c r="D5" s="26">
        <v>43008</v>
      </c>
      <c r="E5" s="26">
        <v>43190</v>
      </c>
      <c r="F5" s="26">
        <v>43281</v>
      </c>
      <c r="G5" s="26">
        <v>43373</v>
      </c>
      <c r="H5" s="34">
        <v>43555</v>
      </c>
      <c r="I5" s="34">
        <v>43646</v>
      </c>
      <c r="J5" s="34">
        <v>43738</v>
      </c>
    </row>
    <row r="6" spans="2:10" ht="15.75" x14ac:dyDescent="0.25">
      <c r="B6" s="31" t="s">
        <v>128</v>
      </c>
      <c r="C6" s="2"/>
      <c r="D6" s="2"/>
      <c r="E6" s="3"/>
      <c r="F6" s="2"/>
      <c r="G6" s="2"/>
    </row>
    <row r="7" spans="2:10" x14ac:dyDescent="0.25">
      <c r="B7" s="29" t="s">
        <v>129</v>
      </c>
    </row>
    <row r="8" spans="2:10" x14ac:dyDescent="0.25">
      <c r="B8" s="1" t="s">
        <v>42</v>
      </c>
      <c r="C8" s="12">
        <v>6609588189</v>
      </c>
      <c r="D8" s="12">
        <v>10677019454</v>
      </c>
      <c r="E8" s="12">
        <v>4296755367</v>
      </c>
      <c r="F8" s="12">
        <v>10297401003</v>
      </c>
      <c r="G8" s="12">
        <v>13410780474</v>
      </c>
      <c r="H8" s="12">
        <v>4034456702</v>
      </c>
      <c r="I8" s="12">
        <v>9414263501</v>
      </c>
      <c r="J8" s="12">
        <v>15431162262</v>
      </c>
    </row>
    <row r="9" spans="2:10" x14ac:dyDescent="0.25">
      <c r="B9" s="1" t="s">
        <v>43</v>
      </c>
      <c r="C9" s="12">
        <v>-4501853130</v>
      </c>
      <c r="D9" s="12">
        <v>-6920771168</v>
      </c>
      <c r="E9" s="12">
        <v>-1463881324</v>
      </c>
      <c r="F9" s="12">
        <v>-5681569614</v>
      </c>
      <c r="G9" s="12">
        <v>-8427794272</v>
      </c>
      <c r="H9" s="12">
        <v>131525918</v>
      </c>
      <c r="I9" s="12">
        <v>-4820596047</v>
      </c>
      <c r="J9" s="12">
        <v>-7766719966</v>
      </c>
    </row>
    <row r="10" spans="2:10" x14ac:dyDescent="0.25">
      <c r="B10" s="14" t="s">
        <v>69</v>
      </c>
      <c r="C10" s="12">
        <v>-148584534</v>
      </c>
      <c r="D10" s="12">
        <v>-196523156</v>
      </c>
      <c r="E10" s="12">
        <v>-103681714</v>
      </c>
      <c r="F10" s="12">
        <v>-178785828</v>
      </c>
      <c r="G10" s="12">
        <v>-180655842</v>
      </c>
      <c r="H10" s="12">
        <v>-63992435</v>
      </c>
      <c r="I10" s="12">
        <v>-31412204</v>
      </c>
      <c r="J10" s="12">
        <v>-204644594</v>
      </c>
    </row>
    <row r="11" spans="2:10" x14ac:dyDescent="0.25">
      <c r="B11" s="14" t="s">
        <v>44</v>
      </c>
      <c r="C11" s="12"/>
      <c r="D11" s="12"/>
      <c r="E11" s="12"/>
      <c r="F11" s="12"/>
      <c r="G11" s="12"/>
      <c r="H11" s="12"/>
    </row>
    <row r="12" spans="2:10" x14ac:dyDescent="0.25">
      <c r="B12" s="14" t="s">
        <v>45</v>
      </c>
      <c r="C12" s="12"/>
      <c r="D12" s="12"/>
      <c r="E12" s="12"/>
      <c r="F12" s="12"/>
      <c r="G12" s="12"/>
    </row>
    <row r="13" spans="2:10" x14ac:dyDescent="0.25">
      <c r="B13" s="14" t="s">
        <v>46</v>
      </c>
      <c r="C13" s="12"/>
      <c r="D13" s="12"/>
      <c r="E13" s="12"/>
      <c r="F13" s="12"/>
      <c r="G13" s="12"/>
    </row>
    <row r="14" spans="2:10" x14ac:dyDescent="0.25">
      <c r="B14" s="14" t="s">
        <v>47</v>
      </c>
      <c r="C14" s="12"/>
      <c r="D14" s="12"/>
      <c r="E14" s="12">
        <v>2970585</v>
      </c>
      <c r="F14" s="12">
        <v>122989327</v>
      </c>
      <c r="G14" s="12">
        <v>122904360</v>
      </c>
      <c r="H14" s="12">
        <v>-309142</v>
      </c>
      <c r="I14" s="12">
        <v>139595363</v>
      </c>
      <c r="J14" s="12">
        <v>139595363</v>
      </c>
    </row>
    <row r="15" spans="2:10" x14ac:dyDescent="0.25">
      <c r="B15" s="1" t="s">
        <v>48</v>
      </c>
      <c r="C15" s="12">
        <v>550412084</v>
      </c>
      <c r="D15" s="12">
        <v>843709557</v>
      </c>
      <c r="E15" s="12">
        <v>278385787</v>
      </c>
      <c r="F15" s="12">
        <v>594267267</v>
      </c>
      <c r="G15" s="12">
        <v>1814934367</v>
      </c>
      <c r="H15" s="12">
        <v>741715135</v>
      </c>
      <c r="I15" s="12">
        <v>689016604</v>
      </c>
      <c r="J15" s="12">
        <v>972244930</v>
      </c>
    </row>
    <row r="16" spans="2:10" x14ac:dyDescent="0.25">
      <c r="B16" s="14" t="s">
        <v>49</v>
      </c>
      <c r="C16" s="12"/>
      <c r="D16" s="12"/>
      <c r="E16" s="12">
        <v>578758</v>
      </c>
      <c r="F16" s="12">
        <v>63057146</v>
      </c>
      <c r="G16" s="12">
        <v>63877917</v>
      </c>
      <c r="H16" s="12">
        <v>1459850</v>
      </c>
      <c r="I16" s="12">
        <v>4132850</v>
      </c>
      <c r="J16" s="12">
        <v>4447160</v>
      </c>
    </row>
    <row r="17" spans="2:10" x14ac:dyDescent="0.25">
      <c r="B17" s="1" t="s">
        <v>50</v>
      </c>
      <c r="C17" s="12">
        <v>-1204442971</v>
      </c>
      <c r="D17" s="12">
        <v>-1885571758</v>
      </c>
      <c r="E17" s="12">
        <v>-562406943</v>
      </c>
      <c r="F17" s="12">
        <v>-1252387217</v>
      </c>
      <c r="G17" s="12">
        <v>-1648847955</v>
      </c>
      <c r="H17" s="12">
        <v>-525269994</v>
      </c>
      <c r="I17" s="12">
        <v>-1324292865</v>
      </c>
      <c r="J17" s="12">
        <v>-1902856101</v>
      </c>
    </row>
    <row r="18" spans="2:10" x14ac:dyDescent="0.25">
      <c r="B18" s="1" t="s">
        <v>51</v>
      </c>
      <c r="C18" s="12">
        <v>-720864513</v>
      </c>
      <c r="D18" s="12">
        <v>-1320429982</v>
      </c>
      <c r="E18" s="12">
        <v>-879779703</v>
      </c>
      <c r="F18" s="12">
        <v>-1572093904</v>
      </c>
      <c r="G18" s="12">
        <v>-1950207056</v>
      </c>
      <c r="H18" s="12">
        <v>-348763045</v>
      </c>
      <c r="I18" s="12">
        <v>-761993589</v>
      </c>
      <c r="J18" s="12">
        <v>-1138724388</v>
      </c>
    </row>
    <row r="19" spans="2:10" x14ac:dyDescent="0.25">
      <c r="B19" s="1" t="s">
        <v>52</v>
      </c>
      <c r="C19" s="12"/>
      <c r="D19" s="12">
        <v>5186997168</v>
      </c>
      <c r="E19" s="12">
        <v>989824071</v>
      </c>
      <c r="F19" s="12">
        <v>2064109192</v>
      </c>
      <c r="G19" s="12">
        <v>4789816545</v>
      </c>
    </row>
    <row r="20" spans="2:10" x14ac:dyDescent="0.25">
      <c r="B20" s="1" t="s">
        <v>53</v>
      </c>
      <c r="C20" s="12"/>
      <c r="D20" s="12">
        <v>-1753010588</v>
      </c>
      <c r="E20" s="12">
        <v>-697171238</v>
      </c>
      <c r="F20" s="12">
        <v>-1249977335</v>
      </c>
      <c r="G20" s="12">
        <v>-1835681477</v>
      </c>
    </row>
    <row r="21" spans="2:10" s="5" customFormat="1" x14ac:dyDescent="0.25">
      <c r="B21" s="15"/>
      <c r="C21" s="6">
        <f>SUM(C8:C20)</f>
        <v>584255125</v>
      </c>
      <c r="D21" s="6">
        <f>SUM(D8:D20)</f>
        <v>4631419527</v>
      </c>
      <c r="E21" s="6">
        <f>SUM(E8:E20)</f>
        <v>1861593646</v>
      </c>
      <c r="F21" s="6">
        <f>SUM(F8:F20)</f>
        <v>3207010037</v>
      </c>
      <c r="G21" s="6">
        <f>SUM(G8:G20)</f>
        <v>6159127061</v>
      </c>
      <c r="H21" s="6">
        <f t="shared" ref="H21:J21" si="0">SUM(H8:H20)</f>
        <v>3970822989</v>
      </c>
      <c r="I21" s="6">
        <f t="shared" si="0"/>
        <v>3308713613</v>
      </c>
      <c r="J21" s="10">
        <f t="shared" si="0"/>
        <v>5534504666</v>
      </c>
    </row>
    <row r="22" spans="2:10" x14ac:dyDescent="0.25">
      <c r="B22" s="30" t="s">
        <v>130</v>
      </c>
      <c r="C22" s="16"/>
    </row>
    <row r="23" spans="2:10" ht="15.75" x14ac:dyDescent="0.25">
      <c r="B23" s="17" t="s">
        <v>79</v>
      </c>
      <c r="C23" s="8">
        <v>-1685276742</v>
      </c>
      <c r="D23" s="12">
        <v>-2383845686</v>
      </c>
      <c r="E23" s="12">
        <v>1885694710</v>
      </c>
      <c r="F23" s="12">
        <v>-581277972</v>
      </c>
      <c r="G23" s="12">
        <v>-5171974695</v>
      </c>
      <c r="H23" s="12">
        <v>986988</v>
      </c>
      <c r="I23" s="12">
        <v>-4017381681</v>
      </c>
      <c r="J23" s="12">
        <v>-13130242542</v>
      </c>
    </row>
    <row r="24" spans="2:10" x14ac:dyDescent="0.25">
      <c r="B24" s="1" t="s">
        <v>70</v>
      </c>
      <c r="C24" s="12">
        <v>-28056930398</v>
      </c>
      <c r="D24" s="12">
        <v>-40631451073</v>
      </c>
      <c r="E24" s="12">
        <v>-1547704645</v>
      </c>
      <c r="F24" s="12">
        <v>-12516627863</v>
      </c>
      <c r="G24" s="12">
        <v>-17174496253</v>
      </c>
      <c r="H24" s="12">
        <v>-1894896942</v>
      </c>
      <c r="I24" s="12">
        <v>-8553089862</v>
      </c>
      <c r="J24" s="12">
        <v>-9456203040</v>
      </c>
    </row>
    <row r="25" spans="2:10" x14ac:dyDescent="0.25">
      <c r="B25" s="1" t="s">
        <v>11</v>
      </c>
      <c r="C25" s="12">
        <v>-1414169893</v>
      </c>
      <c r="D25" s="12">
        <v>-1643400437</v>
      </c>
      <c r="E25" s="12">
        <v>260599924</v>
      </c>
      <c r="F25" s="12">
        <v>2255928549</v>
      </c>
      <c r="G25" s="12">
        <v>-1380877370</v>
      </c>
      <c r="H25" s="12"/>
      <c r="J25" s="12">
        <v>-1555983599</v>
      </c>
    </row>
    <row r="26" spans="2:10" x14ac:dyDescent="0.25">
      <c r="B26" s="1" t="s">
        <v>54</v>
      </c>
      <c r="E26" s="12"/>
      <c r="F26" s="12"/>
      <c r="G26" s="12"/>
      <c r="H26" s="12"/>
    </row>
    <row r="27" spans="2:10" x14ac:dyDescent="0.25">
      <c r="B27" s="14" t="s">
        <v>55</v>
      </c>
      <c r="C27" s="12">
        <v>13643522921</v>
      </c>
      <c r="D27" s="8">
        <v>19566262870</v>
      </c>
      <c r="E27" s="12">
        <v>3512583716</v>
      </c>
      <c r="F27" s="12">
        <v>17468392739</v>
      </c>
      <c r="G27" s="12">
        <v>20592173664</v>
      </c>
      <c r="H27" s="12">
        <v>1811771360</v>
      </c>
      <c r="I27" s="12">
        <v>3469315667</v>
      </c>
      <c r="J27" s="12">
        <v>7237626477</v>
      </c>
    </row>
    <row r="28" spans="2:10" x14ac:dyDescent="0.25">
      <c r="B28" s="1" t="s">
        <v>56</v>
      </c>
      <c r="C28" s="8">
        <v>30307017991</v>
      </c>
      <c r="D28" s="8">
        <v>25770706595</v>
      </c>
      <c r="E28" s="12">
        <v>-4945814583</v>
      </c>
      <c r="F28" s="12">
        <v>9704671552</v>
      </c>
      <c r="G28" s="12">
        <v>9731423180</v>
      </c>
      <c r="H28" s="12">
        <v>1148843181</v>
      </c>
      <c r="I28" s="12">
        <v>12755832594</v>
      </c>
      <c r="J28" s="12">
        <v>13426635694</v>
      </c>
    </row>
    <row r="29" spans="2:10" x14ac:dyDescent="0.25">
      <c r="B29" s="14" t="s">
        <v>150</v>
      </c>
      <c r="C29" s="8"/>
      <c r="D29" s="8"/>
      <c r="E29" s="12"/>
      <c r="F29" s="12"/>
      <c r="G29" s="12"/>
      <c r="H29" s="12">
        <v>-14802056</v>
      </c>
      <c r="I29" s="12">
        <v>-34167804</v>
      </c>
      <c r="J29" s="12">
        <v>-48294887</v>
      </c>
    </row>
    <row r="30" spans="2:10" x14ac:dyDescent="0.25">
      <c r="B30" s="14" t="s">
        <v>147</v>
      </c>
      <c r="E30" s="12"/>
      <c r="F30" s="12"/>
      <c r="G30" s="12"/>
      <c r="H30" s="12">
        <v>-126499</v>
      </c>
      <c r="I30" s="12">
        <v>-297973</v>
      </c>
      <c r="J30" s="12">
        <v>-399515</v>
      </c>
    </row>
    <row r="31" spans="2:10" x14ac:dyDescent="0.25">
      <c r="B31" s="14" t="s">
        <v>151</v>
      </c>
      <c r="E31" s="12"/>
      <c r="F31" s="12"/>
      <c r="G31" s="12"/>
      <c r="H31" s="12">
        <v>-2913050</v>
      </c>
      <c r="I31" s="12">
        <v>-10577268</v>
      </c>
      <c r="J31" s="12">
        <v>-25108646</v>
      </c>
    </row>
    <row r="32" spans="2:10" x14ac:dyDescent="0.25">
      <c r="B32" s="14" t="s">
        <v>143</v>
      </c>
      <c r="C32" s="12"/>
      <c r="D32" s="12"/>
      <c r="E32" s="12"/>
      <c r="F32" s="12"/>
      <c r="G32" s="12"/>
      <c r="H32" s="12">
        <v>-149272973</v>
      </c>
      <c r="I32" s="12">
        <v>-382447918</v>
      </c>
      <c r="J32" s="12">
        <v>-566534375</v>
      </c>
    </row>
    <row r="33" spans="2:10" x14ac:dyDescent="0.25">
      <c r="B33" s="14" t="s">
        <v>148</v>
      </c>
      <c r="C33" s="12"/>
      <c r="E33" s="12"/>
      <c r="F33" s="12"/>
      <c r="G33" s="12"/>
      <c r="H33" s="12">
        <v>-22693073</v>
      </c>
      <c r="I33" s="12">
        <v>-51906717</v>
      </c>
      <c r="J33" s="12">
        <v>-74265198</v>
      </c>
    </row>
    <row r="34" spans="2:10" x14ac:dyDescent="0.25">
      <c r="B34" s="1" t="s">
        <v>149</v>
      </c>
      <c r="E34" s="12"/>
      <c r="F34" s="12"/>
      <c r="G34" s="12"/>
      <c r="H34" s="12">
        <v>-3396210</v>
      </c>
      <c r="I34" s="12">
        <v>-7511210</v>
      </c>
      <c r="J34" s="12">
        <v>-10626210</v>
      </c>
    </row>
    <row r="35" spans="2:10" x14ac:dyDescent="0.25">
      <c r="B35" s="14" t="s">
        <v>146</v>
      </c>
      <c r="E35" s="12"/>
      <c r="F35" s="12"/>
      <c r="G35" s="12"/>
      <c r="H35" s="12">
        <v>-1248800</v>
      </c>
      <c r="I35" s="12">
        <v>-2663200</v>
      </c>
      <c r="J35" s="12">
        <v>-3949300</v>
      </c>
    </row>
    <row r="36" spans="2:10" x14ac:dyDescent="0.25">
      <c r="B36" s="14" t="s">
        <v>145</v>
      </c>
      <c r="E36" s="12"/>
      <c r="F36" s="12"/>
      <c r="G36" s="12"/>
      <c r="H36" s="12">
        <v>-560867024</v>
      </c>
      <c r="I36" s="12">
        <v>-897256891</v>
      </c>
      <c r="J36" s="12">
        <v>-1169500445</v>
      </c>
    </row>
    <row r="37" spans="2:10" x14ac:dyDescent="0.25">
      <c r="B37" s="14" t="s">
        <v>144</v>
      </c>
      <c r="E37" s="12"/>
      <c r="F37" s="12"/>
      <c r="G37" s="12"/>
      <c r="H37" s="12">
        <v>-2282370607</v>
      </c>
      <c r="I37" s="12">
        <v>-2620586460</v>
      </c>
    </row>
    <row r="38" spans="2:10" x14ac:dyDescent="0.25">
      <c r="B38" s="14" t="s">
        <v>91</v>
      </c>
      <c r="C38" s="12">
        <v>2904465219</v>
      </c>
      <c r="D38" s="12"/>
      <c r="E38" s="12"/>
      <c r="F38" s="12"/>
      <c r="G38" s="12"/>
      <c r="H38" s="12">
        <v>1043617205</v>
      </c>
      <c r="I38" s="12">
        <v>2298060824</v>
      </c>
      <c r="J38" s="12">
        <v>3509084353</v>
      </c>
    </row>
    <row r="39" spans="2:10" x14ac:dyDescent="0.25">
      <c r="B39" s="1" t="s">
        <v>142</v>
      </c>
      <c r="C39" s="12">
        <v>654455972</v>
      </c>
      <c r="D39" s="12"/>
      <c r="E39" s="12"/>
      <c r="F39" s="12"/>
      <c r="G39" s="12"/>
      <c r="H39" s="12">
        <v>447385729</v>
      </c>
      <c r="I39" s="12">
        <v>806828860</v>
      </c>
      <c r="J39" s="12">
        <v>1275203275</v>
      </c>
    </row>
    <row r="40" spans="2:10" x14ac:dyDescent="0.25">
      <c r="B40" s="1" t="s">
        <v>57</v>
      </c>
      <c r="C40" s="12">
        <v>-3872447054</v>
      </c>
      <c r="D40" s="24">
        <v>-2255501558</v>
      </c>
      <c r="E40" s="12">
        <v>766413900</v>
      </c>
      <c r="F40" s="12">
        <v>-14488713706</v>
      </c>
      <c r="G40" s="12">
        <v>-10821893705</v>
      </c>
      <c r="H40" s="12">
        <v>-1889797724</v>
      </c>
      <c r="I40" s="12">
        <v>-3141798675</v>
      </c>
      <c r="J40" s="12">
        <v>-2847492956</v>
      </c>
    </row>
    <row r="41" spans="2:10" x14ac:dyDescent="0.25">
      <c r="B41" s="14" t="s">
        <v>53</v>
      </c>
      <c r="C41" s="12">
        <v>-1188985471</v>
      </c>
      <c r="D41" s="24"/>
      <c r="E41" s="12"/>
      <c r="F41" s="12"/>
      <c r="G41" s="12"/>
    </row>
    <row r="42" spans="2:10" s="5" customFormat="1" x14ac:dyDescent="0.25">
      <c r="B42" s="18"/>
      <c r="C42" s="6">
        <f t="shared" ref="C42:J42" si="1">SUM(C23:C41)</f>
        <v>11291652545</v>
      </c>
      <c r="D42" s="6">
        <f t="shared" si="1"/>
        <v>-1577229289</v>
      </c>
      <c r="E42" s="6">
        <f t="shared" si="1"/>
        <v>-68226978</v>
      </c>
      <c r="F42" s="6">
        <f t="shared" si="1"/>
        <v>1842373299</v>
      </c>
      <c r="G42" s="6">
        <f t="shared" si="1"/>
        <v>-4225645179</v>
      </c>
      <c r="H42" s="6">
        <f t="shared" si="1"/>
        <v>-2369780495</v>
      </c>
      <c r="I42" s="6">
        <f t="shared" si="1"/>
        <v>-389647714</v>
      </c>
      <c r="J42" s="10">
        <f t="shared" si="1"/>
        <v>-3440050914</v>
      </c>
    </row>
    <row r="43" spans="2:10" s="5" customFormat="1" x14ac:dyDescent="0.25">
      <c r="B43" s="18"/>
      <c r="C43" s="6">
        <f t="shared" ref="C43:J43" si="2">C21+C42</f>
        <v>11875907670</v>
      </c>
      <c r="D43" s="6">
        <f t="shared" si="2"/>
        <v>3054190238</v>
      </c>
      <c r="E43" s="6">
        <f t="shared" si="2"/>
        <v>1793366668</v>
      </c>
      <c r="F43" s="6">
        <f t="shared" si="2"/>
        <v>5049383336</v>
      </c>
      <c r="G43" s="6">
        <f t="shared" si="2"/>
        <v>1933481882</v>
      </c>
      <c r="H43" s="6">
        <f t="shared" si="2"/>
        <v>1601042494</v>
      </c>
      <c r="I43" s="6">
        <f t="shared" si="2"/>
        <v>2919065899</v>
      </c>
      <c r="J43" s="10">
        <f t="shared" si="2"/>
        <v>2094453752</v>
      </c>
    </row>
    <row r="44" spans="2:10" x14ac:dyDescent="0.25">
      <c r="B44" s="18"/>
      <c r="C44" s="16"/>
      <c r="D44" s="16"/>
    </row>
    <row r="45" spans="2:10" x14ac:dyDescent="0.25">
      <c r="B45" s="31" t="s">
        <v>131</v>
      </c>
    </row>
    <row r="46" spans="2:10" x14ac:dyDescent="0.25">
      <c r="B46" s="19" t="s">
        <v>71</v>
      </c>
      <c r="C46" s="12"/>
      <c r="D46" s="12"/>
      <c r="E46" s="12"/>
      <c r="F46" s="12"/>
      <c r="G46" s="12"/>
    </row>
    <row r="47" spans="2:10" x14ac:dyDescent="0.25">
      <c r="B47" s="19" t="s">
        <v>58</v>
      </c>
      <c r="C47" s="12">
        <v>105370718</v>
      </c>
      <c r="D47" s="12">
        <v>97879453</v>
      </c>
      <c r="E47" s="12"/>
      <c r="F47" s="12"/>
      <c r="G47" s="12"/>
    </row>
    <row r="48" spans="2:10" x14ac:dyDescent="0.25">
      <c r="B48" s="1" t="s">
        <v>59</v>
      </c>
      <c r="C48" s="12"/>
      <c r="D48" s="12"/>
      <c r="E48" s="12"/>
      <c r="F48" s="12"/>
      <c r="G48" s="12"/>
    </row>
    <row r="49" spans="2:10" x14ac:dyDescent="0.25">
      <c r="B49" s="1" t="s">
        <v>72</v>
      </c>
      <c r="C49" s="12">
        <v>-62343026</v>
      </c>
      <c r="D49" s="12">
        <v>8919602</v>
      </c>
      <c r="E49" s="12"/>
      <c r="F49" s="12">
        <v>-1751814</v>
      </c>
      <c r="G49" s="12">
        <v>-2530904</v>
      </c>
      <c r="H49" s="12">
        <v>4629036</v>
      </c>
      <c r="I49" s="12">
        <v>11211319</v>
      </c>
      <c r="J49" s="12">
        <v>11163899</v>
      </c>
    </row>
    <row r="50" spans="2:10" x14ac:dyDescent="0.25">
      <c r="B50" s="14" t="s">
        <v>92</v>
      </c>
      <c r="C50" s="12">
        <v>-614000000</v>
      </c>
      <c r="D50" s="12">
        <v>-964000000</v>
      </c>
      <c r="E50" s="12">
        <v>286000000</v>
      </c>
      <c r="F50" s="12">
        <v>266000000</v>
      </c>
      <c r="G50" s="12">
        <v>36000000</v>
      </c>
      <c r="H50" s="12">
        <v>36000000</v>
      </c>
      <c r="I50" s="12">
        <v>86000000</v>
      </c>
      <c r="J50" s="12">
        <v>336000000</v>
      </c>
    </row>
    <row r="51" spans="2:10" x14ac:dyDescent="0.25">
      <c r="B51" s="1" t="s">
        <v>73</v>
      </c>
      <c r="C51" s="12"/>
      <c r="D51" s="12"/>
      <c r="E51" s="12"/>
      <c r="F51" s="12"/>
      <c r="G51" s="12"/>
    </row>
    <row r="52" spans="2:10" x14ac:dyDescent="0.25">
      <c r="B52" s="1" t="s">
        <v>75</v>
      </c>
      <c r="C52" s="12">
        <v>-120693503</v>
      </c>
      <c r="D52" s="12">
        <v>-150831387</v>
      </c>
      <c r="E52" s="12">
        <v>-80053672</v>
      </c>
      <c r="F52" s="12">
        <v>-148587960</v>
      </c>
      <c r="G52" s="12">
        <v>-518455203</v>
      </c>
      <c r="I52" s="12">
        <v>-159837573</v>
      </c>
      <c r="J52" s="12">
        <v>-203100420</v>
      </c>
    </row>
    <row r="53" spans="2:10" x14ac:dyDescent="0.25">
      <c r="B53" s="1" t="s">
        <v>60</v>
      </c>
      <c r="C53" s="12"/>
      <c r="D53" s="12"/>
      <c r="E53" s="12">
        <v>-1658285</v>
      </c>
      <c r="F53" s="12"/>
      <c r="G53" s="12"/>
      <c r="H53">
        <v>-62982782</v>
      </c>
    </row>
    <row r="54" spans="2:10" x14ac:dyDescent="0.25">
      <c r="B54" s="14" t="s">
        <v>80</v>
      </c>
      <c r="C54" s="12">
        <v>749999991</v>
      </c>
      <c r="D54" s="12">
        <v>749999990</v>
      </c>
      <c r="E54" s="12">
        <v>-1003138137</v>
      </c>
      <c r="F54" s="12">
        <v>-1002401640</v>
      </c>
      <c r="G54" s="12">
        <v>-1002207780</v>
      </c>
      <c r="H54" s="12">
        <v>-43260410</v>
      </c>
      <c r="I54" s="12">
        <v>-34394990</v>
      </c>
      <c r="J54" s="12">
        <v>-49300160</v>
      </c>
    </row>
    <row r="55" spans="2:10" s="5" customFormat="1" x14ac:dyDescent="0.25">
      <c r="B55" s="18"/>
      <c r="C55" s="6">
        <f>SUM(C46:C54)</f>
        <v>58334180</v>
      </c>
      <c r="D55" s="6">
        <f>SUM(D46:D54)</f>
        <v>-258032342</v>
      </c>
      <c r="E55" s="6">
        <f>E46+E47+E48+E49+E50+E51+E52+E53+E54</f>
        <v>-798850094</v>
      </c>
      <c r="F55" s="6">
        <f>F49+F50+F52+F54</f>
        <v>-886741414</v>
      </c>
      <c r="G55" s="6">
        <f>G47+G48+G49+G51+G52+G53+G46+G54+G50</f>
        <v>-1487193887</v>
      </c>
      <c r="H55" s="6">
        <f t="shared" ref="H55:J55" si="3">H47+H48+H49+H51+H52+H53+H46+H54+H50</f>
        <v>-65614156</v>
      </c>
      <c r="I55" s="6">
        <f t="shared" si="3"/>
        <v>-97021244</v>
      </c>
      <c r="J55" s="10">
        <f t="shared" si="3"/>
        <v>94763319</v>
      </c>
    </row>
    <row r="56" spans="2:10" x14ac:dyDescent="0.25">
      <c r="B56" s="31" t="s">
        <v>132</v>
      </c>
    </row>
    <row r="57" spans="2:10" x14ac:dyDescent="0.25">
      <c r="B57" t="s">
        <v>61</v>
      </c>
      <c r="C57" s="12"/>
      <c r="D57" s="12"/>
      <c r="E57" s="12"/>
      <c r="F57" s="12"/>
      <c r="G57" s="12"/>
    </row>
    <row r="58" spans="2:10" x14ac:dyDescent="0.25">
      <c r="B58" t="s">
        <v>62</v>
      </c>
      <c r="C58" s="12"/>
      <c r="D58" s="12"/>
      <c r="E58" s="12"/>
      <c r="F58" s="12"/>
      <c r="G58" s="12"/>
    </row>
    <row r="59" spans="2:10" x14ac:dyDescent="0.25">
      <c r="B59" t="s">
        <v>82</v>
      </c>
      <c r="C59" s="12">
        <v>-600000000</v>
      </c>
      <c r="D59" s="12">
        <v>-600000000</v>
      </c>
      <c r="E59" s="12"/>
      <c r="F59" s="12">
        <v>-600000000</v>
      </c>
      <c r="G59" s="12">
        <v>2400000000</v>
      </c>
      <c r="I59" s="12">
        <v>-600000000</v>
      </c>
      <c r="J59" s="12">
        <v>-600000000</v>
      </c>
    </row>
    <row r="60" spans="2:10" x14ac:dyDescent="0.25">
      <c r="B60" t="s">
        <v>63</v>
      </c>
      <c r="C60" s="12">
        <v>-1108735052</v>
      </c>
      <c r="D60" s="12">
        <v>-1108735052</v>
      </c>
      <c r="E60" s="12"/>
      <c r="F60" s="12">
        <v>-1319395213</v>
      </c>
      <c r="G60" s="12">
        <v>-1319394713</v>
      </c>
    </row>
    <row r="61" spans="2:10" x14ac:dyDescent="0.25">
      <c r="B61" t="s">
        <v>76</v>
      </c>
      <c r="C61" s="12">
        <v>-18000000</v>
      </c>
      <c r="D61" s="12">
        <v>-252000000</v>
      </c>
      <c r="E61" s="12">
        <v>-72000000</v>
      </c>
      <c r="F61" s="12">
        <v>-144000000</v>
      </c>
      <c r="G61" s="12">
        <v>-144000000</v>
      </c>
      <c r="H61" s="12">
        <v>-53794521</v>
      </c>
      <c r="I61" s="12">
        <v>-161794521</v>
      </c>
      <c r="J61" s="12">
        <v>-300891780</v>
      </c>
    </row>
    <row r="62" spans="2:10" s="5" customFormat="1" x14ac:dyDescent="0.25">
      <c r="B62" s="18"/>
      <c r="C62" s="6">
        <f t="shared" ref="C62:F62" si="4">SUM(C57:C61)</f>
        <v>-1726735052</v>
      </c>
      <c r="D62" s="6">
        <f t="shared" si="4"/>
        <v>-1960735052</v>
      </c>
      <c r="E62" s="6">
        <f>SUM(E57:E61)</f>
        <v>-72000000</v>
      </c>
      <c r="F62" s="6">
        <f t="shared" si="4"/>
        <v>-2063395213</v>
      </c>
      <c r="G62" s="6">
        <f>SUM(G57:G61)</f>
        <v>936605287</v>
      </c>
      <c r="H62" s="6">
        <f t="shared" ref="H62:J62" si="5">SUM(H57:H61)</f>
        <v>-53794521</v>
      </c>
      <c r="I62" s="6">
        <f t="shared" si="5"/>
        <v>-761794521</v>
      </c>
      <c r="J62" s="10">
        <f t="shared" si="5"/>
        <v>-900891780</v>
      </c>
    </row>
    <row r="63" spans="2:10" s="5" customFormat="1" x14ac:dyDescent="0.25">
      <c r="B63" s="18"/>
      <c r="J63" s="10"/>
    </row>
    <row r="64" spans="2:10" s="5" customFormat="1" x14ac:dyDescent="0.25">
      <c r="B64" s="31" t="s">
        <v>133</v>
      </c>
      <c r="C64" s="6">
        <f>C62+C55+C43</f>
        <v>10207506798</v>
      </c>
      <c r="D64" s="6">
        <f>D62+D55+D43</f>
        <v>835422844</v>
      </c>
      <c r="E64" s="6">
        <f>E62+E55+E43</f>
        <v>922516574</v>
      </c>
      <c r="F64" s="6">
        <f>F62+F55+F43</f>
        <v>2099246709</v>
      </c>
      <c r="G64" s="6">
        <f>G62+G55+G43</f>
        <v>1382893282</v>
      </c>
      <c r="H64" s="6">
        <f t="shared" ref="H64:J64" si="6">H62+H55+H43</f>
        <v>1481633817</v>
      </c>
      <c r="I64" s="6">
        <f t="shared" si="6"/>
        <v>2060250134</v>
      </c>
      <c r="J64" s="10">
        <f t="shared" si="6"/>
        <v>1288325291</v>
      </c>
    </row>
    <row r="65" spans="2:10" x14ac:dyDescent="0.25">
      <c r="B65" s="32" t="s">
        <v>134</v>
      </c>
      <c r="C65" s="8">
        <v>16254524116</v>
      </c>
      <c r="D65" s="8">
        <v>16254524116</v>
      </c>
      <c r="E65" s="8">
        <v>16719162732</v>
      </c>
      <c r="F65" s="8">
        <v>16719162732</v>
      </c>
      <c r="G65" s="8">
        <v>16719162732</v>
      </c>
      <c r="I65" s="8">
        <v>18274880733</v>
      </c>
      <c r="J65" s="12">
        <v>18274880733</v>
      </c>
    </row>
    <row r="66" spans="2:10" s="5" customFormat="1" x14ac:dyDescent="0.25">
      <c r="B66" s="31" t="s">
        <v>135</v>
      </c>
      <c r="C66" s="6">
        <f>C64+C65</f>
        <v>26462030914</v>
      </c>
      <c r="D66" s="6">
        <f t="shared" ref="D66:J66" si="7">D64+D65</f>
        <v>17089946960</v>
      </c>
      <c r="E66" s="6">
        <f t="shared" si="7"/>
        <v>17641679306</v>
      </c>
      <c r="F66" s="6">
        <f t="shared" si="7"/>
        <v>18818409441</v>
      </c>
      <c r="G66" s="6">
        <f t="shared" si="7"/>
        <v>18102056014</v>
      </c>
      <c r="H66" s="6">
        <f t="shared" si="7"/>
        <v>1481633817</v>
      </c>
      <c r="I66" s="6">
        <f t="shared" si="7"/>
        <v>20335130867</v>
      </c>
      <c r="J66" s="10">
        <f t="shared" si="7"/>
        <v>19563206024</v>
      </c>
    </row>
    <row r="67" spans="2:10" x14ac:dyDescent="0.25">
      <c r="B67" s="32" t="s">
        <v>136</v>
      </c>
      <c r="C67" s="22">
        <f>C43/('1'!B42/10)</f>
        <v>15.301746203473058</v>
      </c>
      <c r="D67" s="22">
        <f>D43/('1'!C42/10)</f>
        <v>3.9352313252702289</v>
      </c>
      <c r="E67" s="22">
        <f>E43/('1'!D42/10)</f>
        <v>2.3106984633119945</v>
      </c>
      <c r="F67" s="22">
        <f>F43/('1'!E42/10)</f>
        <v>6.1961685888279359</v>
      </c>
      <c r="G67" s="22">
        <f>G43/('1'!F42/10)</f>
        <v>2.3726025352249707</v>
      </c>
      <c r="H67" s="22">
        <f>H43/('1'!G42/10)</f>
        <v>1.9646615340082665</v>
      </c>
      <c r="I67" s="22">
        <f>I43/('1'!H42/10)</f>
        <v>3.1148055699558856</v>
      </c>
      <c r="J67" s="22">
        <f>J43/('1'!I42/10)</f>
        <v>2.2348985731975088</v>
      </c>
    </row>
    <row r="68" spans="2:10" x14ac:dyDescent="0.25">
      <c r="B68" s="31" t="s">
        <v>137</v>
      </c>
      <c r="C68" s="6">
        <f>'1'!B42/10</f>
        <v>776114537</v>
      </c>
      <c r="D68" s="6">
        <f>'1'!C42/10</f>
        <v>776114537</v>
      </c>
      <c r="E68" s="6">
        <f>'1'!D42/10</f>
        <v>776114537</v>
      </c>
      <c r="F68" s="6">
        <f>'1'!E42/10</f>
        <v>814920263</v>
      </c>
      <c r="G68" s="6">
        <f>'1'!F42/10</f>
        <v>814920263</v>
      </c>
      <c r="H68" s="6">
        <f>'1'!G42/10</f>
        <v>814920263</v>
      </c>
      <c r="I68" s="6">
        <f>'1'!H42/10</f>
        <v>937158302</v>
      </c>
      <c r="J68" s="10">
        <f>'1'!I42/10</f>
        <v>937158302</v>
      </c>
    </row>
    <row r="69" spans="2:10" x14ac:dyDescent="0.25">
      <c r="B69" s="20"/>
      <c r="C69" s="6"/>
      <c r="D69" s="6"/>
      <c r="E69" s="6"/>
      <c r="F69" s="6"/>
      <c r="G69" s="6"/>
    </row>
    <row r="70" spans="2:10" x14ac:dyDescent="0.25">
      <c r="B70" s="20"/>
      <c r="C70" s="6"/>
      <c r="D70" s="6"/>
      <c r="E70" s="6"/>
      <c r="F70" s="6"/>
      <c r="G70" s="6"/>
    </row>
    <row r="71" spans="2:10" x14ac:dyDescent="0.25">
      <c r="B71" s="20"/>
    </row>
    <row r="72" spans="2:10" x14ac:dyDescent="0.25">
      <c r="B72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9" sqref="K9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5" t="s">
        <v>77</v>
      </c>
    </row>
    <row r="2" spans="1:6" x14ac:dyDescent="0.25">
      <c r="A2" s="5" t="s">
        <v>83</v>
      </c>
    </row>
    <row r="3" spans="1:6" x14ac:dyDescent="0.25">
      <c r="A3" t="s">
        <v>93</v>
      </c>
    </row>
    <row r="4" spans="1:6" ht="18.75" x14ac:dyDescent="0.3">
      <c r="A4" s="4"/>
      <c r="B4" s="25" t="s">
        <v>94</v>
      </c>
      <c r="C4" s="25" t="s">
        <v>95</v>
      </c>
      <c r="D4" s="25" t="s">
        <v>96</v>
      </c>
      <c r="E4" s="25" t="s">
        <v>94</v>
      </c>
      <c r="F4" s="25" t="s">
        <v>95</v>
      </c>
    </row>
    <row r="5" spans="1:6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</row>
    <row r="6" spans="1:6" x14ac:dyDescent="0.25">
      <c r="A6" t="s">
        <v>97</v>
      </c>
      <c r="B6" s="21">
        <f>'2'!B7/'2'!B8</f>
        <v>0.20172981215246222</v>
      </c>
      <c r="C6" s="21">
        <f>'2'!C7/'2'!C8</f>
        <v>0.20806392889991923</v>
      </c>
      <c r="D6" s="21">
        <f>'2'!D7/'2'!D8</f>
        <v>0.22812799519942412</v>
      </c>
      <c r="E6" s="21">
        <f>'2'!E7/'2'!E8</f>
        <v>0.20940108409733335</v>
      </c>
      <c r="F6" s="21">
        <f>'2'!F7/'2'!F8</f>
        <v>0.17897529367614176</v>
      </c>
    </row>
    <row r="7" spans="1:6" x14ac:dyDescent="0.25">
      <c r="A7" t="s">
        <v>84</v>
      </c>
      <c r="B7" s="21">
        <f>'2'!B30/'2'!B15</f>
        <v>0.53690177398256067</v>
      </c>
      <c r="C7" s="21">
        <f>'2'!C30/'2'!C15</f>
        <v>0.53211333341654454</v>
      </c>
      <c r="D7" s="21">
        <f>'2'!D30/'2'!D15</f>
        <v>0.52232428515493068</v>
      </c>
      <c r="E7" s="21">
        <f>'2'!E30/'2'!E15</f>
        <v>0.5240616451301755</v>
      </c>
      <c r="F7" s="21">
        <f>'2'!F30/'2'!F15</f>
        <v>0.50265157303594021</v>
      </c>
    </row>
    <row r="8" spans="1:6" x14ac:dyDescent="0.25">
      <c r="A8" t="s">
        <v>85</v>
      </c>
      <c r="B8" s="21">
        <f>'2'!B43/'2'!B15</f>
        <v>0.27381318167472385</v>
      </c>
      <c r="C8" s="21">
        <f>'2'!C43/'2'!C15</f>
        <v>0.26297870246048077</v>
      </c>
      <c r="D8" s="21">
        <f>'2'!D43/'2'!D15</f>
        <v>0.21833472174784269</v>
      </c>
      <c r="E8" s="21">
        <f>'2'!E43/'2'!E15</f>
        <v>0.26698563060609792</v>
      </c>
      <c r="F8" s="21">
        <f>'2'!F43/'2'!F15</f>
        <v>0.25859370145897465</v>
      </c>
    </row>
    <row r="9" spans="1:6" x14ac:dyDescent="0.25">
      <c r="A9" t="s">
        <v>98</v>
      </c>
      <c r="B9" s="21">
        <f>'2'!B43/'1'!B23</f>
        <v>6.3694059811418742E-3</v>
      </c>
      <c r="C9" s="21">
        <f>'2'!C43/'1'!C23</f>
        <v>9.0108616868683732E-3</v>
      </c>
      <c r="D9" s="21">
        <f>'2'!D43/'1'!D23</f>
        <v>2.4863356224690551E-3</v>
      </c>
      <c r="E9" s="21">
        <f>'2'!E43/'1'!E23</f>
        <v>5.6242602317448246E-3</v>
      </c>
      <c r="F9" s="21">
        <f>'2'!F43/'1'!F23</f>
        <v>7.6198520488866993E-3</v>
      </c>
    </row>
    <row r="10" spans="1:6" x14ac:dyDescent="0.25">
      <c r="A10" t="s">
        <v>99</v>
      </c>
      <c r="B10" s="21">
        <f>'2'!B43/'1'!B50</f>
        <v>9.5818677754066606E-2</v>
      </c>
      <c r="C10" s="21">
        <f>'2'!C43/'1'!C50</f>
        <v>0.13195767638998779</v>
      </c>
      <c r="D10" s="21">
        <f>'2'!D43/'1'!D50</f>
        <v>3.6948066251194601E-2</v>
      </c>
      <c r="E10" s="21">
        <f>'2'!E43/'1'!E50</f>
        <v>9.1150501822962943E-2</v>
      </c>
      <c r="F10" s="21">
        <f>'2'!F43/'1'!F50</f>
        <v>0.12190237936861446</v>
      </c>
    </row>
    <row r="11" spans="1:6" x14ac:dyDescent="0.25">
      <c r="A11" t="s">
        <v>86</v>
      </c>
      <c r="B11" s="23">
        <v>0.1143</v>
      </c>
      <c r="C11" s="23">
        <v>0.1295</v>
      </c>
      <c r="D11" s="23">
        <v>0.1187</v>
      </c>
      <c r="E11" s="23">
        <v>0.1303</v>
      </c>
      <c r="F11" s="23">
        <v>0.1193</v>
      </c>
    </row>
    <row r="12" spans="1:6" x14ac:dyDescent="0.25">
      <c r="A12" t="s">
        <v>100</v>
      </c>
      <c r="B12" s="23">
        <v>4.7699999999999999E-2</v>
      </c>
      <c r="C12" s="23">
        <v>4.1300000000000003E-2</v>
      </c>
      <c r="D12" s="23">
        <v>4.9500000000000002E-2</v>
      </c>
      <c r="E12" s="23">
        <v>5.1299999999999998E-2</v>
      </c>
      <c r="F12" s="23">
        <v>3.7900000000000003E-2</v>
      </c>
    </row>
    <row r="13" spans="1:6" x14ac:dyDescent="0.25">
      <c r="A13" t="s">
        <v>101</v>
      </c>
      <c r="B13" s="23">
        <v>0.80830000000000002</v>
      </c>
      <c r="C13" s="23">
        <v>0.86709999999999998</v>
      </c>
      <c r="D13" s="23">
        <v>0.78539999999999999</v>
      </c>
      <c r="E13" s="23">
        <v>0.85150000000000003</v>
      </c>
      <c r="F13" s="23">
        <v>0.84250000000000003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2020-04-12T14:32:55Z</dcterms:modified>
</cp:coreProperties>
</file>