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69" i="3" l="1"/>
  <c r="I62" i="3"/>
  <c r="I55" i="3"/>
  <c r="I41" i="3"/>
  <c r="I22" i="3"/>
  <c r="I45" i="2"/>
  <c r="I44" i="2"/>
  <c r="I43" i="2"/>
  <c r="I39" i="2"/>
  <c r="I37" i="2"/>
  <c r="I27" i="2"/>
  <c r="I13" i="2"/>
  <c r="I7" i="2"/>
  <c r="I56" i="1"/>
  <c r="I49" i="1"/>
  <c r="I51" i="1" s="1"/>
  <c r="I36" i="1"/>
  <c r="I17" i="1"/>
  <c r="J17" i="1"/>
  <c r="I14" i="1"/>
  <c r="I10" i="1"/>
  <c r="I7" i="1"/>
  <c r="I42" i="3" l="1"/>
  <c r="I68" i="3" s="1"/>
  <c r="D62" i="3"/>
  <c r="E62" i="3"/>
  <c r="F62" i="3"/>
  <c r="G62" i="3"/>
  <c r="H62" i="3"/>
  <c r="H64" i="3"/>
  <c r="H55" i="3"/>
  <c r="G55" i="3"/>
  <c r="G69" i="3"/>
  <c r="H69" i="3"/>
  <c r="G41" i="3"/>
  <c r="H41" i="3"/>
  <c r="G22" i="3"/>
  <c r="H22" i="3"/>
  <c r="G45" i="2"/>
  <c r="H45" i="2"/>
  <c r="G39" i="2"/>
  <c r="H39" i="2"/>
  <c r="F37" i="2"/>
  <c r="G36" i="2"/>
  <c r="H36" i="2"/>
  <c r="I36" i="2"/>
  <c r="J36" i="2"/>
  <c r="J29" i="2"/>
  <c r="G27" i="2"/>
  <c r="H27" i="2"/>
  <c r="I14" i="2"/>
  <c r="I29" i="2" s="1"/>
  <c r="J14" i="2"/>
  <c r="G13" i="2"/>
  <c r="H13" i="2"/>
  <c r="G7" i="2"/>
  <c r="H7" i="2"/>
  <c r="G56" i="1"/>
  <c r="H56" i="1"/>
  <c r="I55" i="1"/>
  <c r="G49" i="1"/>
  <c r="G51" i="1" s="1"/>
  <c r="H49" i="1"/>
  <c r="H55" i="1" s="1"/>
  <c r="I40" i="1"/>
  <c r="I52" i="1" s="1"/>
  <c r="J40" i="1"/>
  <c r="K40" i="1"/>
  <c r="G36" i="1"/>
  <c r="G40" i="1" s="1"/>
  <c r="H36" i="1"/>
  <c r="H40" i="1" s="1"/>
  <c r="I23" i="1"/>
  <c r="J23" i="1"/>
  <c r="K23" i="1"/>
  <c r="G17" i="1"/>
  <c r="H17" i="1"/>
  <c r="G14" i="1"/>
  <c r="H14" i="1"/>
  <c r="G10" i="1"/>
  <c r="H10" i="1"/>
  <c r="G7" i="1"/>
  <c r="H7" i="1"/>
  <c r="I64" i="3" l="1"/>
  <c r="I67" i="3" s="1"/>
  <c r="H42" i="3"/>
  <c r="H68" i="3" s="1"/>
  <c r="H67" i="3"/>
  <c r="H14" i="2"/>
  <c r="H29" i="2" s="1"/>
  <c r="H37" i="2" s="1"/>
  <c r="H43" i="2" s="1"/>
  <c r="H44" i="2" s="1"/>
  <c r="H51" i="1"/>
  <c r="H52" i="1"/>
  <c r="H23" i="1"/>
  <c r="G42" i="3"/>
  <c r="G68" i="3" s="1"/>
  <c r="G14" i="2"/>
  <c r="G29" i="2" s="1"/>
  <c r="G37" i="2" s="1"/>
  <c r="G43" i="2" s="1"/>
  <c r="G44" i="2" s="1"/>
  <c r="G55" i="1"/>
  <c r="G52" i="1"/>
  <c r="G23" i="1"/>
  <c r="C69" i="3"/>
  <c r="D69" i="3"/>
  <c r="E69" i="3"/>
  <c r="F69" i="3"/>
  <c r="B69" i="3"/>
  <c r="C45" i="2"/>
  <c r="D45" i="2"/>
  <c r="E45" i="2"/>
  <c r="F45" i="2"/>
  <c r="B45" i="2"/>
  <c r="C56" i="1"/>
  <c r="D56" i="1"/>
  <c r="E56" i="1"/>
  <c r="F56" i="1"/>
  <c r="B56" i="1"/>
  <c r="B49" i="1"/>
  <c r="B51" i="1" s="1"/>
  <c r="G64" i="3" l="1"/>
  <c r="G67" i="3" s="1"/>
  <c r="B55" i="1"/>
  <c r="E22" i="3"/>
  <c r="B22" i="3"/>
  <c r="C22" i="3"/>
  <c r="B55" i="3"/>
  <c r="B41" i="3"/>
  <c r="B42" i="3" l="1"/>
  <c r="E41" i="3"/>
  <c r="D55" i="3"/>
  <c r="D22" i="3"/>
  <c r="E55" i="3"/>
  <c r="F22" i="3"/>
  <c r="F55" i="3"/>
  <c r="F41" i="3"/>
  <c r="F42" i="3" l="1"/>
  <c r="F64" i="3" s="1"/>
  <c r="F67" i="3" s="1"/>
  <c r="E42" i="3"/>
  <c r="E68" i="3" s="1"/>
  <c r="C36" i="2"/>
  <c r="B7" i="2"/>
  <c r="D36" i="2"/>
  <c r="D27" i="2"/>
  <c r="E36" i="2"/>
  <c r="F36" i="2"/>
  <c r="B36" i="2"/>
  <c r="F36" i="1"/>
  <c r="F40" i="1" s="1"/>
  <c r="F49" i="1"/>
  <c r="F51" i="1" s="1"/>
  <c r="F68" i="3" l="1"/>
  <c r="F52" i="1"/>
  <c r="F17" i="1"/>
  <c r="F14" i="1"/>
  <c r="F10" i="1"/>
  <c r="D14" i="1"/>
  <c r="E49" i="1"/>
  <c r="E51" i="1" s="1"/>
  <c r="E17" i="1"/>
  <c r="E10" i="1"/>
  <c r="F7" i="1"/>
  <c r="E7" i="1"/>
  <c r="F23" i="1" l="1"/>
  <c r="F39" i="2"/>
  <c r="C39" i="2"/>
  <c r="D39" i="2"/>
  <c r="E39" i="2"/>
  <c r="B39" i="2"/>
  <c r="E36" i="1"/>
  <c r="E40" i="1" s="1"/>
  <c r="E52" i="1" s="1"/>
  <c r="C49" i="1" l="1"/>
  <c r="C51" i="1" s="1"/>
  <c r="C36" i="1"/>
  <c r="C40" i="1" s="1"/>
  <c r="C52" i="1" l="1"/>
  <c r="C55" i="1"/>
  <c r="B62" i="3"/>
  <c r="B64" i="3" s="1"/>
  <c r="B67" i="3" s="1"/>
  <c r="C62" i="3"/>
  <c r="E64" i="3"/>
  <c r="E67" i="3" s="1"/>
  <c r="C55" i="3" l="1"/>
  <c r="C41" i="3"/>
  <c r="C42" i="3" s="1"/>
  <c r="B36" i="1"/>
  <c r="B40" i="1" s="1"/>
  <c r="B52" i="1" s="1"/>
  <c r="B7" i="1"/>
  <c r="B10" i="1"/>
  <c r="B14" i="1"/>
  <c r="B17" i="1"/>
  <c r="D41" i="3"/>
  <c r="F27" i="2"/>
  <c r="E27" i="2"/>
  <c r="C27" i="2"/>
  <c r="B27" i="2"/>
  <c r="F13" i="2"/>
  <c r="E13" i="2"/>
  <c r="D13" i="2"/>
  <c r="C13" i="2"/>
  <c r="B13" i="2"/>
  <c r="F7" i="2"/>
  <c r="F6" i="4" s="1"/>
  <c r="E7" i="2"/>
  <c r="E6" i="4" s="1"/>
  <c r="D7" i="2"/>
  <c r="D6" i="4" s="1"/>
  <c r="C7" i="2"/>
  <c r="C6" i="4" s="1"/>
  <c r="B6" i="4"/>
  <c r="D49" i="1"/>
  <c r="D51" i="1" s="1"/>
  <c r="D36" i="1"/>
  <c r="D40" i="1" s="1"/>
  <c r="D17" i="1"/>
  <c r="C17" i="1"/>
  <c r="E14" i="1"/>
  <c r="E23" i="1" s="1"/>
  <c r="C14" i="1"/>
  <c r="D10" i="1"/>
  <c r="C10" i="1"/>
  <c r="D7" i="1"/>
  <c r="C7" i="1"/>
  <c r="D52" i="1" l="1"/>
  <c r="D55" i="1"/>
  <c r="C23" i="1"/>
  <c r="D23" i="1"/>
  <c r="E55" i="1"/>
  <c r="F55" i="1"/>
  <c r="B23" i="1"/>
  <c r="C68" i="3"/>
  <c r="D42" i="3"/>
  <c r="D14" i="2"/>
  <c r="D29" i="2" s="1"/>
  <c r="D37" i="2" s="1"/>
  <c r="D43" i="2" s="1"/>
  <c r="D44" i="2" s="1"/>
  <c r="E14" i="2"/>
  <c r="E29" i="2" s="1"/>
  <c r="E37" i="2" s="1"/>
  <c r="E43" i="2" s="1"/>
  <c r="E44" i="2" s="1"/>
  <c r="C14" i="2"/>
  <c r="C29" i="2" s="1"/>
  <c r="F14" i="2"/>
  <c r="F29" i="2" s="1"/>
  <c r="F43" i="2" s="1"/>
  <c r="F44" i="2" s="1"/>
  <c r="B14" i="2"/>
  <c r="B29" i="2" s="1"/>
  <c r="B37" i="2" s="1"/>
  <c r="B43" i="2" s="1"/>
  <c r="B44" i="2" s="1"/>
  <c r="D68" i="3" l="1"/>
  <c r="D64" i="3"/>
  <c r="D67" i="3" s="1"/>
  <c r="C64" i="3"/>
  <c r="C67" i="3" s="1"/>
  <c r="D9" i="4"/>
  <c r="D7" i="4"/>
  <c r="E7" i="4"/>
  <c r="C37" i="2"/>
  <c r="C43" i="2" s="1"/>
  <c r="C44" i="2" s="1"/>
  <c r="C7" i="4"/>
  <c r="B7" i="4"/>
  <c r="F7" i="4"/>
  <c r="B68" i="3"/>
  <c r="B8" i="4" l="1"/>
  <c r="B10" i="4"/>
  <c r="C8" i="4"/>
  <c r="C10" i="4"/>
  <c r="C9" i="4"/>
  <c r="E8" i="4"/>
  <c r="E10" i="4"/>
  <c r="E9" i="4"/>
  <c r="B9" i="4"/>
  <c r="D8" i="4"/>
  <c r="D10" i="4"/>
  <c r="F8" i="4"/>
  <c r="F10" i="4"/>
  <c r="F9" i="4"/>
</calcChain>
</file>

<file path=xl/sharedStrings.xml><?xml version="1.0" encoding="utf-8"?>
<sst xmlns="http://schemas.openxmlformats.org/spreadsheetml/2006/main" count="190" uniqueCount="149">
  <si>
    <t>Cash</t>
  </si>
  <si>
    <t>In hand(including foreign currencies)</t>
  </si>
  <si>
    <t>Balance with Banglasesh Bank and its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</si>
  <si>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</si>
  <si>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</si>
  <si>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</si>
  <si>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</si>
  <si>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</si>
  <si>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</si>
  <si>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Loan,cash credits,overdrafts,etc</t>
  </si>
  <si>
    <t>Bills purchased and discontinued</t>
  </si>
  <si>
    <t>Other assets</t>
  </si>
  <si>
    <t>Liabilities</t>
  </si>
  <si>
    <t>Current deposits</t>
  </si>
  <si>
    <t>Bills payable</t>
  </si>
  <si>
    <t>Savings bank deposits</t>
  </si>
  <si>
    <t>Fixed deposits</t>
  </si>
  <si>
    <t>Bearer certificate of deposits</t>
  </si>
  <si>
    <t>Non-Controlling Interest</t>
  </si>
  <si>
    <t>Paid-up capital</t>
  </si>
  <si>
    <t>Statutory reserve</t>
  </si>
  <si>
    <t>FOREX Gain/Loss</t>
  </si>
  <si>
    <t>Retained earnings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</si>
  <si>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</si>
  <si>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</si>
  <si>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</si>
  <si>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</si>
  <si>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</si>
  <si>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</si>
  <si>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</si>
  <si>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</si>
  <si>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</si>
  <si>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</si>
  <si>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</si>
  <si>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</si>
  <si>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</si>
  <si>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</si>
  <si>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</si>
  <si>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</si>
  <si>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Other non operating income</t>
  </si>
  <si>
    <t>Current tax</t>
  </si>
  <si>
    <t>Deferred tax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</si>
  <si>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</si>
  <si>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</si>
  <si>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</si>
  <si>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</si>
  <si>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</si>
  <si>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</si>
  <si>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</si>
  <si>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</si>
  <si>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</si>
  <si>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</si>
  <si>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</si>
  <si>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</si>
  <si>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</si>
  <si>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</si>
  <si>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</si>
  <si>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</si>
  <si>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</si>
  <si>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</si>
  <si>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</si>
  <si>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</si>
  <si>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</si>
  <si>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</si>
  <si>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</si>
  <si>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</si>
  <si>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</si>
  <si>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>Dividend Received</t>
  </si>
  <si>
    <t>Interest Received</t>
  </si>
  <si>
    <t>Purchase of property,plant,and equipment</t>
  </si>
  <si>
    <t>Increase in long-term borrowing</t>
  </si>
  <si>
    <t>Decrease in long-term borrowing</t>
  </si>
  <si>
    <t>Dividend paid</t>
  </si>
  <si>
    <t>Other deposits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</si>
  <si>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</si>
  <si>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</si>
  <si>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</si>
  <si>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</si>
  <si>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</si>
  <si>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Sale of property,plant,and equipment</t>
  </si>
  <si>
    <t>Issue of Subordinated Bond</t>
  </si>
  <si>
    <t>Mutual Trust Bank Limited</t>
  </si>
  <si>
    <t xml:space="preserve">Special Notice Deposits </t>
  </si>
  <si>
    <t>Revaluation Reserve on Investment in Securities</t>
  </si>
  <si>
    <t>General Reserve</t>
  </si>
  <si>
    <t>Deposit from Customers</t>
  </si>
  <si>
    <t>Treasury Bills/Bonds</t>
  </si>
  <si>
    <t>Ratio</t>
  </si>
  <si>
    <t>Operating Margin</t>
  </si>
  <si>
    <t>Net Margin</t>
  </si>
  <si>
    <t>Capital to Risk Weighted Assets Ratio</t>
  </si>
  <si>
    <t>Specific Provision</t>
  </si>
  <si>
    <t>General Provision</t>
  </si>
  <si>
    <t>Off balance sheet items</t>
  </si>
  <si>
    <t>Margin loan &amp; Investment in shares</t>
  </si>
  <si>
    <t>Other Assets</t>
  </si>
  <si>
    <t>-</t>
  </si>
  <si>
    <t>Borrowing from other banks, financial institutions&amp;agent</t>
  </si>
  <si>
    <t>Investments in T-bills,T-bond and others</t>
  </si>
  <si>
    <t xml:space="preserve">Purchase of premises &amp; fixed  assest </t>
  </si>
  <si>
    <t>As at Quarter end</t>
  </si>
  <si>
    <t>Quarter 2</t>
  </si>
  <si>
    <t>Quarter 3</t>
  </si>
  <si>
    <t>Quarter 1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</si>
  <si>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</si>
  <si>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</si>
  <si>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</si>
  <si>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</si>
  <si>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</si>
  <si>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</si>
  <si>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</si>
  <si>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</si>
  <si>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</si>
  <si>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</si>
  <si>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</si>
  <si>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</si>
  <si>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</si>
  <si>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</si>
  <si>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Subordinated Bond</t>
  </si>
  <si>
    <t>Shareholders’ Equity</t>
  </si>
  <si>
    <t>Net assets value per share</t>
  </si>
  <si>
    <t>Shares to calculate NAVPS</t>
  </si>
  <si>
    <t>Non-controlling interest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</si>
  <si>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</si>
  <si>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</si>
  <si>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</si>
  <si>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</si>
  <si>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</si>
  <si>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</si>
  <si>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</si>
  <si>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</si>
  <si>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</si>
  <si>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</si>
  <si>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</si>
  <si>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</si>
  <si>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</si>
  <si>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</si>
  <si>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</si>
  <si>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</si>
  <si>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</si>
  <si>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</si>
  <si>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</si>
  <si>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</si>
  <si>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 changes on cash and cash equivalent</t>
  </si>
  <si>
    <t>Balance Sheet</t>
  </si>
  <si>
    <t>Income Statement</t>
  </si>
  <si>
    <t>Cash Flow Statement</t>
  </si>
  <si>
    <t xml:space="preserve"> Deposits products</t>
  </si>
  <si>
    <t>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</si>
</sst>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6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2" fontId="0" fillId="0" borderId="0" xfId="0" applyNumberForma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15" fontId="5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xSplit="1" ySplit="5" topLeftCell="H45" activePane="bottomRight" state="frozen"/>
      <selection pane="topRight" activeCell="C1" sqref="C1"/>
      <selection pane="bottomLeft" activeCell="A4" sqref="A4"/>
      <selection pane="bottomRight" activeCell="H56" sqref="H56:I56"/>
    </sheetView>
  </sheetViews>
  <sheetFormatPr defaultRowHeight="15" x14ac:dyDescent="0.25"/>
  <cols>
    <col min="1" max="1" width="47.42578125" customWidth="1"/>
    <col min="2" max="3" width="18" bestFit="1" customWidth="1"/>
    <col min="4" max="4" width="15.5703125" bestFit="1" customWidth="1"/>
    <col min="5" max="5" width="18" bestFit="1" customWidth="1"/>
    <col min="6" max="6" width="19.140625" customWidth="1"/>
    <col min="7" max="7" width="16.7109375" customWidth="1"/>
    <col min="8" max="8" width="16.28515625" customWidth="1"/>
    <col min="9" max="9" width="16" customWidth="1"/>
  </cols>
  <sheetData>
    <row r="1" spans="1:12" x14ac:dyDescent="0.25">
      <c r="A1" s="5" t="s">
        <v>81</v>
      </c>
    </row>
    <row r="2" spans="1:12" x14ac:dyDescent="0.25">
      <c r="A2" s="5" t="s">
        <v>144</v>
      </c>
    </row>
    <row r="3" spans="1:12" x14ac:dyDescent="0.25">
      <c r="A3" t="s">
        <v>100</v>
      </c>
    </row>
    <row r="4" spans="1:12" ht="18.75" x14ac:dyDescent="0.3">
      <c r="A4" s="4"/>
      <c r="B4" s="31" t="s">
        <v>101</v>
      </c>
      <c r="C4" s="31" t="s">
        <v>102</v>
      </c>
      <c r="D4" s="31" t="s">
        <v>103</v>
      </c>
      <c r="E4" s="31" t="s">
        <v>101</v>
      </c>
      <c r="F4" s="31" t="s">
        <v>102</v>
      </c>
      <c r="G4" s="38" t="s">
        <v>103</v>
      </c>
      <c r="H4" s="38" t="s">
        <v>101</v>
      </c>
      <c r="I4" s="38" t="s">
        <v>102</v>
      </c>
    </row>
    <row r="5" spans="1:12" ht="15.75" x14ac:dyDescent="0.25">
      <c r="B5" s="32">
        <v>42916</v>
      </c>
      <c r="C5" s="32">
        <v>43008</v>
      </c>
      <c r="D5" s="32">
        <v>43190</v>
      </c>
      <c r="E5" s="32">
        <v>43281</v>
      </c>
      <c r="F5" s="32">
        <v>43373</v>
      </c>
      <c r="G5" s="39">
        <v>43555</v>
      </c>
      <c r="H5" s="39">
        <v>43646</v>
      </c>
      <c r="I5" s="39">
        <v>43738</v>
      </c>
    </row>
    <row r="6" spans="1:12" x14ac:dyDescent="0.25">
      <c r="A6" s="33" t="s">
        <v>109</v>
      </c>
    </row>
    <row r="7" spans="1:12" s="5" customFormat="1" x14ac:dyDescent="0.25">
      <c r="A7" s="34" t="s">
        <v>0</v>
      </c>
      <c r="B7" s="6">
        <f t="shared" ref="B7:D7" si="0">B8+B9</f>
        <v>13436323306</v>
      </c>
      <c r="C7" s="6">
        <f t="shared" si="0"/>
        <v>12672483984</v>
      </c>
      <c r="D7" s="6">
        <f t="shared" si="0"/>
        <v>12875667542</v>
      </c>
      <c r="E7" s="6">
        <f>E8+E9</f>
        <v>12394902278</v>
      </c>
      <c r="F7" s="6">
        <f>F8+F9</f>
        <v>12485002165</v>
      </c>
      <c r="G7" s="6">
        <f t="shared" ref="G7:I7" si="1">G8+G9</f>
        <v>12255930197</v>
      </c>
      <c r="H7" s="6">
        <f t="shared" si="1"/>
        <v>14822944570</v>
      </c>
      <c r="I7" s="6">
        <f t="shared" si="1"/>
        <v>14185200679</v>
      </c>
    </row>
    <row r="8" spans="1:12" x14ac:dyDescent="0.25">
      <c r="A8" t="s">
        <v>1</v>
      </c>
      <c r="B8" s="8">
        <v>2873554453</v>
      </c>
      <c r="C8" s="8">
        <v>2385798794</v>
      </c>
      <c r="D8" s="9">
        <v>2616128306</v>
      </c>
      <c r="E8" s="9">
        <v>2438775600</v>
      </c>
      <c r="F8" s="27">
        <v>3017499803</v>
      </c>
      <c r="G8" s="8">
        <v>2830370125</v>
      </c>
      <c r="H8" s="8">
        <v>3085175765</v>
      </c>
      <c r="I8" s="8">
        <v>3383749866</v>
      </c>
    </row>
    <row r="9" spans="1:12" x14ac:dyDescent="0.25">
      <c r="A9" t="s">
        <v>2</v>
      </c>
      <c r="B9" s="8">
        <v>10562768853</v>
      </c>
      <c r="C9" s="8">
        <v>10286685190</v>
      </c>
      <c r="D9" s="8">
        <v>10259539236</v>
      </c>
      <c r="E9" s="8">
        <v>9956126678</v>
      </c>
      <c r="F9" s="8">
        <v>9467502362</v>
      </c>
      <c r="G9" s="8">
        <v>9425560072</v>
      </c>
      <c r="H9" s="8">
        <v>11737768805</v>
      </c>
      <c r="I9" s="8">
        <v>10801450813</v>
      </c>
      <c r="L9" s="30"/>
    </row>
    <row r="10" spans="1:12" s="5" customFormat="1" x14ac:dyDescent="0.25">
      <c r="A10" s="35" t="s">
        <v>110</v>
      </c>
      <c r="B10" s="6">
        <f t="shared" ref="B10:D10" si="2">B11+B12</f>
        <v>6569924651</v>
      </c>
      <c r="C10" s="6">
        <f t="shared" si="2"/>
        <v>6419530176</v>
      </c>
      <c r="D10" s="6">
        <f t="shared" si="2"/>
        <v>2283465243</v>
      </c>
      <c r="E10" s="6">
        <f>E11+E12</f>
        <v>2554642387</v>
      </c>
      <c r="F10" s="6">
        <f>F11+F12</f>
        <v>4892993973</v>
      </c>
      <c r="G10" s="6">
        <f t="shared" ref="G10:I10" si="3">G11+G12</f>
        <v>3515972806</v>
      </c>
      <c r="H10" s="6">
        <f t="shared" si="3"/>
        <v>5141351790</v>
      </c>
      <c r="I10" s="6">
        <f t="shared" si="3"/>
        <v>4471487459</v>
      </c>
    </row>
    <row r="11" spans="1:12" x14ac:dyDescent="0.25">
      <c r="A11" t="s">
        <v>3</v>
      </c>
      <c r="B11" s="8">
        <v>4728491197</v>
      </c>
      <c r="C11" s="8">
        <v>4836455083</v>
      </c>
      <c r="D11" s="8">
        <v>1004925094</v>
      </c>
      <c r="E11" s="8">
        <v>542099534</v>
      </c>
      <c r="F11" s="8">
        <v>3218135828</v>
      </c>
      <c r="G11" s="8">
        <v>998467834</v>
      </c>
      <c r="H11" s="8">
        <v>1807525594</v>
      </c>
      <c r="I11" s="8">
        <v>2298517372</v>
      </c>
    </row>
    <row r="12" spans="1:12" x14ac:dyDescent="0.25">
      <c r="A12" t="s">
        <v>4</v>
      </c>
      <c r="B12" s="8">
        <v>1841433454</v>
      </c>
      <c r="C12" s="8">
        <v>1583075093</v>
      </c>
      <c r="D12" s="8">
        <v>1278540149</v>
      </c>
      <c r="E12" s="8">
        <v>2012542853</v>
      </c>
      <c r="F12" s="8">
        <v>1674858145</v>
      </c>
      <c r="G12" s="8">
        <v>2517504972</v>
      </c>
      <c r="H12" s="8">
        <v>3333826196</v>
      </c>
      <c r="I12" s="8">
        <v>2172970087</v>
      </c>
    </row>
    <row r="13" spans="1:12" s="5" customFormat="1" x14ac:dyDescent="0.25">
      <c r="A13" s="35" t="s">
        <v>5</v>
      </c>
      <c r="B13" s="10"/>
      <c r="C13" s="11"/>
      <c r="D13" s="11"/>
      <c r="E13" s="10">
        <v>1750000000</v>
      </c>
      <c r="F13" s="10">
        <v>251250000</v>
      </c>
      <c r="H13" s="10">
        <v>310000000</v>
      </c>
    </row>
    <row r="14" spans="1:12" s="5" customFormat="1" x14ac:dyDescent="0.25">
      <c r="A14" s="35" t="s">
        <v>6</v>
      </c>
      <c r="B14" s="6">
        <f t="shared" ref="B14:E14" si="4">B15+B16</f>
        <v>21877639036</v>
      </c>
      <c r="C14" s="6">
        <f t="shared" si="4"/>
        <v>21512608748</v>
      </c>
      <c r="D14" s="6">
        <f>D15+D16</f>
        <v>22652564063</v>
      </c>
      <c r="E14" s="6">
        <f t="shared" si="4"/>
        <v>27015270486</v>
      </c>
      <c r="F14" s="6">
        <f>F15+F16</f>
        <v>25844574927</v>
      </c>
      <c r="G14" s="6">
        <f t="shared" ref="G14:I14" si="5">G15+G16</f>
        <v>23613655277</v>
      </c>
      <c r="H14" s="6">
        <f t="shared" si="5"/>
        <v>28984295054</v>
      </c>
      <c r="I14" s="6">
        <f t="shared" si="5"/>
        <v>34945976700</v>
      </c>
    </row>
    <row r="15" spans="1:12" x14ac:dyDescent="0.25">
      <c r="A15" s="12" t="s">
        <v>7</v>
      </c>
      <c r="B15" s="8">
        <v>19440942246</v>
      </c>
      <c r="C15" s="8">
        <v>19282254314</v>
      </c>
      <c r="D15" s="8">
        <v>20197624274</v>
      </c>
      <c r="E15" s="8">
        <v>24490964136</v>
      </c>
      <c r="F15" s="8">
        <v>23233928050</v>
      </c>
      <c r="G15" s="8">
        <v>20528319308</v>
      </c>
      <c r="H15" s="8">
        <v>25833801546</v>
      </c>
      <c r="I15" s="8">
        <v>31812948300</v>
      </c>
    </row>
    <row r="16" spans="1:12" x14ac:dyDescent="0.25">
      <c r="A16" s="12" t="s">
        <v>8</v>
      </c>
      <c r="B16" s="8">
        <v>2436696790</v>
      </c>
      <c r="C16" s="8">
        <v>2230354434</v>
      </c>
      <c r="D16" s="8">
        <v>2454939789</v>
      </c>
      <c r="E16" s="8">
        <v>2524306350</v>
      </c>
      <c r="F16" s="8">
        <v>2610646877</v>
      </c>
      <c r="G16" s="8">
        <v>3085335969</v>
      </c>
      <c r="H16" s="8">
        <v>3150493508</v>
      </c>
      <c r="I16" s="8">
        <v>3133028400</v>
      </c>
    </row>
    <row r="17" spans="1:11" s="5" customFormat="1" x14ac:dyDescent="0.25">
      <c r="A17" s="35" t="s">
        <v>111</v>
      </c>
      <c r="B17" s="6">
        <f t="shared" ref="B17:D17" si="6">B18+B19</f>
        <v>132292723255</v>
      </c>
      <c r="C17" s="6">
        <f t="shared" si="6"/>
        <v>138442515245</v>
      </c>
      <c r="D17" s="6">
        <f t="shared" si="6"/>
        <v>155573240616</v>
      </c>
      <c r="E17" s="6">
        <f>E18+E19</f>
        <v>159913677419</v>
      </c>
      <c r="F17" s="6">
        <f>F18+F19</f>
        <v>158634866512</v>
      </c>
      <c r="G17" s="6">
        <f t="shared" ref="G17:J17" si="7">G18+G19</f>
        <v>173231757442</v>
      </c>
      <c r="H17" s="6">
        <f t="shared" si="7"/>
        <v>182215278400</v>
      </c>
      <c r="I17" s="6">
        <f t="shared" si="7"/>
        <v>181581850680</v>
      </c>
      <c r="J17" s="6">
        <f t="shared" si="7"/>
        <v>0</v>
      </c>
    </row>
    <row r="18" spans="1:11" x14ac:dyDescent="0.25">
      <c r="A18" s="12" t="s">
        <v>9</v>
      </c>
      <c r="B18" s="8">
        <v>129397432922</v>
      </c>
      <c r="C18" s="8">
        <v>135984140826</v>
      </c>
      <c r="D18" s="8">
        <v>153344195426</v>
      </c>
      <c r="E18" s="8">
        <v>157278292131</v>
      </c>
      <c r="F18" s="8">
        <v>156065586884</v>
      </c>
      <c r="G18" s="8">
        <v>170414757636</v>
      </c>
      <c r="H18" s="8">
        <v>179727551121</v>
      </c>
      <c r="I18" s="8">
        <v>179747387943</v>
      </c>
    </row>
    <row r="19" spans="1:11" x14ac:dyDescent="0.25">
      <c r="A19" s="12" t="s">
        <v>10</v>
      </c>
      <c r="B19" s="8">
        <v>2895290333</v>
      </c>
      <c r="C19" s="8">
        <v>2458374419</v>
      </c>
      <c r="D19" s="8">
        <v>2229045190</v>
      </c>
      <c r="E19" s="8">
        <v>2635385288</v>
      </c>
      <c r="F19" s="8">
        <v>2569279628</v>
      </c>
      <c r="G19" s="8">
        <v>2816999806</v>
      </c>
      <c r="H19" s="8">
        <v>2487727279</v>
      </c>
      <c r="I19" s="8">
        <v>1834462737</v>
      </c>
    </row>
    <row r="20" spans="1:11" s="5" customFormat="1" x14ac:dyDescent="0.25">
      <c r="A20" s="34" t="s">
        <v>112</v>
      </c>
      <c r="B20" s="10">
        <v>3180168209</v>
      </c>
      <c r="C20" s="11">
        <v>3118918298</v>
      </c>
      <c r="D20" s="10">
        <v>3168942210</v>
      </c>
      <c r="E20" s="10">
        <v>3168723840</v>
      </c>
      <c r="F20" s="10">
        <v>3154457154</v>
      </c>
      <c r="G20" s="10">
        <v>3138750089</v>
      </c>
      <c r="H20" s="10">
        <v>3439682080</v>
      </c>
      <c r="I20" s="10">
        <v>3404175074</v>
      </c>
    </row>
    <row r="21" spans="1:11" s="5" customFormat="1" x14ac:dyDescent="0.25">
      <c r="A21" s="34" t="s">
        <v>95</v>
      </c>
      <c r="B21" s="10">
        <v>6121582015</v>
      </c>
      <c r="C21" s="11">
        <v>6361051833</v>
      </c>
      <c r="D21" s="10">
        <v>7544323675</v>
      </c>
      <c r="E21" s="10">
        <v>8102732652</v>
      </c>
      <c r="F21" s="10">
        <v>8913508111</v>
      </c>
      <c r="G21" s="10">
        <v>9731589036</v>
      </c>
      <c r="H21" s="10">
        <v>10259232933</v>
      </c>
      <c r="I21" s="10">
        <v>10840530590</v>
      </c>
    </row>
    <row r="22" spans="1:11" s="5" customFormat="1" x14ac:dyDescent="0.25">
      <c r="A22" s="34" t="s">
        <v>113</v>
      </c>
      <c r="B22" s="10"/>
      <c r="D22" s="10"/>
      <c r="E22" s="10"/>
      <c r="F22" s="10"/>
    </row>
    <row r="23" spans="1:11" s="5" customFormat="1" x14ac:dyDescent="0.25">
      <c r="B23" s="6">
        <f t="shared" ref="B23:D23" si="8">B7+B10+B14+B17+B13+B20+B21+B22</f>
        <v>183478360472</v>
      </c>
      <c r="C23" s="6">
        <f>C7+C10+C14+C17+C13+C20+C21+C22</f>
        <v>188527108284</v>
      </c>
      <c r="D23" s="6">
        <f t="shared" si="8"/>
        <v>204098203349</v>
      </c>
      <c r="E23" s="6">
        <f>E7+E10+E14+E17+E13+E20+E21+E22</f>
        <v>214899949062</v>
      </c>
      <c r="F23" s="6">
        <f>F7+F10+F14+F17+F13+F20+F21+F22</f>
        <v>214176652842</v>
      </c>
      <c r="G23" s="6">
        <f t="shared" ref="G23:K23" si="9">G7+G10+G14+G17+G13+G20+G21+G22</f>
        <v>225487654847</v>
      </c>
      <c r="H23" s="6">
        <f t="shared" si="9"/>
        <v>245172784827</v>
      </c>
      <c r="I23" s="6">
        <f t="shared" si="9"/>
        <v>249429221182</v>
      </c>
      <c r="J23" s="6">
        <f t="shared" si="9"/>
        <v>0</v>
      </c>
      <c r="K23" s="6">
        <f t="shared" si="9"/>
        <v>0</v>
      </c>
    </row>
    <row r="24" spans="1:11" x14ac:dyDescent="0.25">
      <c r="A24" s="33" t="s">
        <v>114</v>
      </c>
    </row>
    <row r="25" spans="1:11" x14ac:dyDescent="0.25">
      <c r="A25" s="35" t="s">
        <v>12</v>
      </c>
    </row>
    <row r="26" spans="1:11" s="5" customFormat="1" x14ac:dyDescent="0.25">
      <c r="A26" s="35" t="s">
        <v>115</v>
      </c>
      <c r="B26" s="10">
        <v>16250569816</v>
      </c>
      <c r="C26" s="11">
        <v>20482034233</v>
      </c>
      <c r="D26" s="10">
        <v>21588647080</v>
      </c>
      <c r="E26" s="10">
        <v>18252868175</v>
      </c>
      <c r="F26" s="10">
        <v>19584269429</v>
      </c>
      <c r="G26" s="10">
        <v>21792752751</v>
      </c>
      <c r="H26" s="10">
        <v>22386912019</v>
      </c>
      <c r="I26" s="10">
        <v>23935998922</v>
      </c>
    </row>
    <row r="27" spans="1:11" x14ac:dyDescent="0.25">
      <c r="A27" s="35" t="s">
        <v>116</v>
      </c>
    </row>
    <row r="28" spans="1:11" x14ac:dyDescent="0.25">
      <c r="A28" s="12" t="s">
        <v>13</v>
      </c>
      <c r="B28" s="8">
        <v>13804067014</v>
      </c>
      <c r="C28" s="8">
        <v>13500541561</v>
      </c>
      <c r="D28" s="8">
        <v>13382359878</v>
      </c>
      <c r="E28" s="8">
        <v>14293559846</v>
      </c>
      <c r="F28" s="8">
        <v>14293948715</v>
      </c>
      <c r="G28" s="8">
        <v>14458423775</v>
      </c>
      <c r="H28" s="8">
        <v>15165766109</v>
      </c>
      <c r="I28" s="8">
        <v>14665721211</v>
      </c>
    </row>
    <row r="29" spans="1:11" x14ac:dyDescent="0.25">
      <c r="A29" s="12" t="s">
        <v>147</v>
      </c>
      <c r="G29" s="8">
        <v>33094593324</v>
      </c>
      <c r="H29" s="8">
        <v>34216110862</v>
      </c>
      <c r="I29">
        <v>36936020366</v>
      </c>
    </row>
    <row r="30" spans="1:11" x14ac:dyDescent="0.25">
      <c r="A30" s="12" t="s">
        <v>14</v>
      </c>
      <c r="B30" s="8">
        <v>2749083106</v>
      </c>
      <c r="C30" s="8">
        <v>2827403750</v>
      </c>
      <c r="D30" s="8">
        <v>1837388915</v>
      </c>
      <c r="E30" s="8">
        <v>4968296906</v>
      </c>
      <c r="F30" s="8">
        <v>1371373886</v>
      </c>
      <c r="G30" s="8">
        <v>1550859288</v>
      </c>
      <c r="H30" s="8">
        <v>3887560182</v>
      </c>
      <c r="I30" s="8">
        <v>1471686615</v>
      </c>
    </row>
    <row r="31" spans="1:11" x14ac:dyDescent="0.25">
      <c r="A31" t="s">
        <v>15</v>
      </c>
      <c r="B31" s="8">
        <v>25571063231</v>
      </c>
      <c r="C31" s="8">
        <v>27103101175</v>
      </c>
      <c r="D31" s="8">
        <v>26740681788</v>
      </c>
      <c r="E31" s="8">
        <v>27696580817</v>
      </c>
      <c r="F31" s="27">
        <v>28319894444</v>
      </c>
      <c r="G31" s="8">
        <v>28368170899</v>
      </c>
      <c r="H31" s="8">
        <v>29251751388</v>
      </c>
      <c r="I31" s="8">
        <v>29717237823</v>
      </c>
    </row>
    <row r="32" spans="1:11" x14ac:dyDescent="0.25">
      <c r="A32" t="s">
        <v>82</v>
      </c>
      <c r="B32" s="8">
        <v>11318384975</v>
      </c>
      <c r="C32" s="8">
        <v>11031714634</v>
      </c>
      <c r="D32" s="8">
        <v>12243166924</v>
      </c>
      <c r="E32" s="8">
        <v>11430644010</v>
      </c>
      <c r="F32" s="8">
        <v>13840454186</v>
      </c>
      <c r="G32" s="8">
        <v>11793664504</v>
      </c>
      <c r="H32" s="8">
        <v>11733756265</v>
      </c>
      <c r="I32" s="8">
        <v>14703510233</v>
      </c>
    </row>
    <row r="33" spans="1:11" x14ac:dyDescent="0.25">
      <c r="A33" t="s">
        <v>16</v>
      </c>
      <c r="B33" s="8">
        <v>53637007370</v>
      </c>
      <c r="C33" s="8">
        <v>53329145861</v>
      </c>
      <c r="D33" s="8">
        <v>64813218959</v>
      </c>
      <c r="E33" s="8">
        <v>72934727909</v>
      </c>
      <c r="F33" s="8">
        <v>68316812593</v>
      </c>
      <c r="G33" s="8">
        <v>76275248876</v>
      </c>
      <c r="H33" s="8">
        <v>87857883769</v>
      </c>
      <c r="I33" s="8">
        <v>85851206704</v>
      </c>
    </row>
    <row r="34" spans="1:11" x14ac:dyDescent="0.25">
      <c r="A34" t="s">
        <v>17</v>
      </c>
      <c r="C34" s="8"/>
      <c r="D34" s="8"/>
    </row>
    <row r="35" spans="1:11" x14ac:dyDescent="0.25">
      <c r="A35" t="s">
        <v>73</v>
      </c>
      <c r="B35" s="13">
        <v>27858638782</v>
      </c>
      <c r="C35" s="13">
        <v>28319055736</v>
      </c>
      <c r="D35" s="13">
        <v>28772383260</v>
      </c>
      <c r="E35" s="13">
        <v>29246212892</v>
      </c>
      <c r="F35" s="13">
        <v>30814628694</v>
      </c>
    </row>
    <row r="36" spans="1:11" s="5" customFormat="1" x14ac:dyDescent="0.25">
      <c r="B36" s="6">
        <f t="shared" ref="B36:D36" si="10">SUM(B28:B35)</f>
        <v>134938244478</v>
      </c>
      <c r="C36" s="6">
        <f>SUM(C28:C35)</f>
        <v>136110962717</v>
      </c>
      <c r="D36" s="6">
        <f t="shared" si="10"/>
        <v>147789199724</v>
      </c>
      <c r="E36" s="6">
        <f>SUM(E28:E35)</f>
        <v>160570022380</v>
      </c>
      <c r="F36" s="6">
        <f>SUM(F28:F35)</f>
        <v>156957112518</v>
      </c>
      <c r="G36" s="6">
        <f t="shared" ref="G36:I36" si="11">SUM(G28:G35)</f>
        <v>165540960666</v>
      </c>
      <c r="H36" s="6">
        <f t="shared" si="11"/>
        <v>182112828575</v>
      </c>
      <c r="I36" s="6">
        <f t="shared" si="11"/>
        <v>183345382952</v>
      </c>
    </row>
    <row r="37" spans="1:11" s="5" customFormat="1" x14ac:dyDescent="0.25">
      <c r="A37" s="35" t="s">
        <v>117</v>
      </c>
      <c r="B37" s="10">
        <v>13044707163</v>
      </c>
      <c r="C37" s="11">
        <v>13880179395</v>
      </c>
      <c r="D37" s="10">
        <v>14627686390</v>
      </c>
      <c r="E37" s="10">
        <v>15543712800</v>
      </c>
      <c r="F37" s="10">
        <v>16880604168</v>
      </c>
      <c r="G37" s="10">
        <v>17064069790</v>
      </c>
      <c r="H37" s="10">
        <v>18330720363</v>
      </c>
      <c r="I37" s="11">
        <v>19488314178</v>
      </c>
    </row>
    <row r="38" spans="1:11" s="5" customFormat="1" x14ac:dyDescent="0.25">
      <c r="A38" s="35" t="s">
        <v>118</v>
      </c>
      <c r="B38" s="10">
        <v>9250000000</v>
      </c>
      <c r="C38" s="10">
        <v>8000000000</v>
      </c>
      <c r="D38" s="10">
        <v>8000000000</v>
      </c>
      <c r="E38" s="10">
        <v>8000000000</v>
      </c>
      <c r="F38" s="10">
        <v>8000000000</v>
      </c>
      <c r="G38" s="10">
        <v>7400000000</v>
      </c>
      <c r="H38" s="10">
        <v>7400000000</v>
      </c>
      <c r="I38" s="11">
        <v>7400000000</v>
      </c>
    </row>
    <row r="39" spans="1:11" s="5" customFormat="1" x14ac:dyDescent="0.25"/>
    <row r="40" spans="1:11" s="5" customFormat="1" x14ac:dyDescent="0.25">
      <c r="B40" s="6">
        <f t="shared" ref="B40:E40" si="12">B38+B26+B36+B37</f>
        <v>173483521457</v>
      </c>
      <c r="C40" s="6">
        <f>C38+C26+C36+C37</f>
        <v>178473176345</v>
      </c>
      <c r="D40" s="6">
        <f>D38+D26+D36+D37</f>
        <v>192005533194</v>
      </c>
      <c r="E40" s="6">
        <f t="shared" si="12"/>
        <v>202366603355</v>
      </c>
      <c r="F40" s="6">
        <f>F38+F26+F36+F37</f>
        <v>201421986115</v>
      </c>
      <c r="G40" s="6">
        <f t="shared" ref="G40:K40" si="13">G38+G26+G36+G37</f>
        <v>211797783207</v>
      </c>
      <c r="H40" s="6">
        <f t="shared" si="13"/>
        <v>230230460957</v>
      </c>
      <c r="I40" s="6">
        <f t="shared" si="13"/>
        <v>234169696052</v>
      </c>
      <c r="J40" s="6">
        <f t="shared" si="13"/>
        <v>0</v>
      </c>
      <c r="K40" s="6">
        <f t="shared" si="13"/>
        <v>0</v>
      </c>
    </row>
    <row r="41" spans="1:11" x14ac:dyDescent="0.25">
      <c r="A41" s="35" t="s">
        <v>119</v>
      </c>
    </row>
    <row r="42" spans="1:11" x14ac:dyDescent="0.25">
      <c r="A42" s="12" t="s">
        <v>19</v>
      </c>
      <c r="B42" s="8">
        <v>4431791600</v>
      </c>
      <c r="C42" s="8">
        <v>5096560340</v>
      </c>
      <c r="D42" s="8">
        <v>5096560340</v>
      </c>
      <c r="E42" s="8">
        <v>5733630380</v>
      </c>
      <c r="F42" s="8">
        <v>5733630380</v>
      </c>
      <c r="G42" s="8">
        <v>5733630380</v>
      </c>
      <c r="H42" s="8">
        <v>6699294440</v>
      </c>
      <c r="I42" s="8">
        <v>6699294440</v>
      </c>
    </row>
    <row r="43" spans="1:11" x14ac:dyDescent="0.25">
      <c r="A43" s="12" t="s">
        <v>20</v>
      </c>
      <c r="B43" s="8">
        <v>3339565360</v>
      </c>
      <c r="C43" s="8">
        <v>3405019052</v>
      </c>
      <c r="D43" s="8">
        <v>3743064050</v>
      </c>
      <c r="E43" s="8">
        <v>3884690818</v>
      </c>
      <c r="F43" s="8">
        <v>3984645601</v>
      </c>
      <c r="G43" s="8">
        <v>4227330409</v>
      </c>
      <c r="H43" s="8">
        <v>4380175410</v>
      </c>
      <c r="I43" s="8">
        <v>4474801257</v>
      </c>
    </row>
    <row r="44" spans="1:11" x14ac:dyDescent="0.25">
      <c r="A44" s="12" t="s">
        <v>21</v>
      </c>
      <c r="B44" s="8">
        <v>6602124</v>
      </c>
      <c r="C44" s="8">
        <v>5689220</v>
      </c>
      <c r="D44" s="8">
        <v>6095514</v>
      </c>
      <c r="E44" s="8">
        <v>8909579</v>
      </c>
      <c r="F44" s="8">
        <v>8912593</v>
      </c>
      <c r="G44" s="8">
        <v>4844919</v>
      </c>
      <c r="H44" s="8">
        <v>5512450</v>
      </c>
      <c r="I44" s="8">
        <v>8501959</v>
      </c>
    </row>
    <row r="45" spans="1:11" x14ac:dyDescent="0.25">
      <c r="A45" s="12" t="s">
        <v>148</v>
      </c>
      <c r="B45" s="8"/>
      <c r="C45" s="8"/>
      <c r="D45" s="8"/>
      <c r="E45" s="8"/>
      <c r="F45" s="8"/>
      <c r="G45" s="8"/>
      <c r="H45" s="8">
        <v>518828578</v>
      </c>
      <c r="I45">
        <v>518828578</v>
      </c>
    </row>
    <row r="46" spans="1:11" ht="14.25" customHeight="1" x14ac:dyDescent="0.25">
      <c r="A46" s="12" t="s">
        <v>83</v>
      </c>
      <c r="B46" s="8">
        <v>718361169</v>
      </c>
      <c r="C46" s="8">
        <v>716152534</v>
      </c>
      <c r="D46" s="8">
        <v>658068380</v>
      </c>
      <c r="E46" s="8">
        <v>593680773</v>
      </c>
      <c r="F46" s="8">
        <v>533234984</v>
      </c>
      <c r="G46" s="8">
        <v>472099167</v>
      </c>
      <c r="H46" s="8">
        <v>423152861</v>
      </c>
      <c r="I46" s="8">
        <v>403663801.80000001</v>
      </c>
    </row>
    <row r="47" spans="1:11" x14ac:dyDescent="0.25">
      <c r="A47" s="12" t="s">
        <v>84</v>
      </c>
      <c r="B47" s="13">
        <v>386777324</v>
      </c>
      <c r="C47" s="13">
        <v>386777324</v>
      </c>
      <c r="D47" s="13">
        <v>616777324</v>
      </c>
      <c r="E47" s="8">
        <v>616777324</v>
      </c>
      <c r="F47" s="8">
        <v>616777324</v>
      </c>
      <c r="G47" s="8">
        <v>786777324</v>
      </c>
      <c r="H47" s="8">
        <v>786777324</v>
      </c>
      <c r="I47" s="8">
        <v>786777324.04999995</v>
      </c>
    </row>
    <row r="48" spans="1:11" x14ac:dyDescent="0.25">
      <c r="A48" s="12" t="s">
        <v>22</v>
      </c>
      <c r="B48" s="8">
        <v>1111615301</v>
      </c>
      <c r="C48" s="8">
        <v>443605400</v>
      </c>
      <c r="D48" s="8">
        <v>1971979391</v>
      </c>
      <c r="E48" s="8">
        <v>1695530192</v>
      </c>
      <c r="F48" s="8">
        <v>1877338251</v>
      </c>
      <c r="G48" s="8">
        <v>2465059978</v>
      </c>
      <c r="H48" s="8">
        <v>2128452743</v>
      </c>
      <c r="I48" s="8">
        <v>2367527292.3299999</v>
      </c>
    </row>
    <row r="49" spans="1:10" s="5" customFormat="1" x14ac:dyDescent="0.25">
      <c r="B49" s="6">
        <f>SUM(B42:B48)</f>
        <v>9994712878</v>
      </c>
      <c r="C49" s="6">
        <f>SUM(C42:C48)</f>
        <v>10053803870</v>
      </c>
      <c r="D49" s="6">
        <f>SUM(D42:D48)</f>
        <v>12092544999</v>
      </c>
      <c r="E49" s="6">
        <f>SUM(E42:E48)</f>
        <v>12533219066</v>
      </c>
      <c r="F49" s="6">
        <f>SUM(F42:F48)</f>
        <v>12754539133</v>
      </c>
      <c r="G49" s="6">
        <f t="shared" ref="G49:I49" si="14">SUM(G42:G48)</f>
        <v>13689742177</v>
      </c>
      <c r="H49" s="6">
        <f t="shared" si="14"/>
        <v>14942193806</v>
      </c>
      <c r="I49" s="6">
        <f t="shared" si="14"/>
        <v>15259394652.179998</v>
      </c>
    </row>
    <row r="50" spans="1:10" x14ac:dyDescent="0.25">
      <c r="A50" s="35" t="s">
        <v>122</v>
      </c>
      <c r="B50" s="8">
        <v>126136</v>
      </c>
      <c r="C50" s="8">
        <v>128068</v>
      </c>
      <c r="D50" s="8">
        <v>125157</v>
      </c>
      <c r="E50" s="8">
        <v>126641</v>
      </c>
      <c r="F50" s="8">
        <v>127592</v>
      </c>
      <c r="G50" s="8">
        <v>129462</v>
      </c>
      <c r="H50" s="8">
        <v>130062</v>
      </c>
      <c r="I50" s="8">
        <v>130478</v>
      </c>
    </row>
    <row r="51" spans="1:10" x14ac:dyDescent="0.25">
      <c r="A51" s="12"/>
      <c r="B51" s="10">
        <f>B49+B50</f>
        <v>9994839014</v>
      </c>
      <c r="C51" s="10">
        <f t="shared" ref="C51:I51" si="15">C49+C50</f>
        <v>10053931938</v>
      </c>
      <c r="D51" s="10">
        <f t="shared" si="15"/>
        <v>12092670156</v>
      </c>
      <c r="E51" s="10">
        <f t="shared" si="15"/>
        <v>12533345707</v>
      </c>
      <c r="F51" s="10">
        <f t="shared" si="15"/>
        <v>12754666725</v>
      </c>
      <c r="G51" s="10">
        <f t="shared" si="15"/>
        <v>13689871639</v>
      </c>
      <c r="H51" s="10">
        <f t="shared" si="15"/>
        <v>14942323868</v>
      </c>
      <c r="I51" s="10">
        <f t="shared" si="15"/>
        <v>15259525130.179998</v>
      </c>
    </row>
    <row r="52" spans="1:10" s="5" customFormat="1" x14ac:dyDescent="0.25">
      <c r="B52" s="6">
        <f>B49+B40</f>
        <v>183478234335</v>
      </c>
      <c r="C52" s="6">
        <f>C49+C40</f>
        <v>188526980215</v>
      </c>
      <c r="D52" s="6">
        <f>D49+D40</f>
        <v>204098078193</v>
      </c>
      <c r="E52" s="6">
        <f>E49+E40</f>
        <v>214899822421</v>
      </c>
      <c r="F52" s="6">
        <f>F49+F40</f>
        <v>214176525248</v>
      </c>
      <c r="G52" s="6">
        <f t="shared" ref="G52:I52" si="16">G49+G40</f>
        <v>225487525384</v>
      </c>
      <c r="H52" s="6">
        <f t="shared" si="16"/>
        <v>245172654763</v>
      </c>
      <c r="I52" s="6">
        <f t="shared" si="16"/>
        <v>249429090704.17999</v>
      </c>
    </row>
    <row r="53" spans="1:10" x14ac:dyDescent="0.25">
      <c r="B53" s="17"/>
    </row>
    <row r="55" spans="1:10" x14ac:dyDescent="0.25">
      <c r="A55" s="36" t="s">
        <v>120</v>
      </c>
      <c r="B55" s="24">
        <f>B49/(B42/10)</f>
        <v>22.55230791538122</v>
      </c>
      <c r="C55" s="24">
        <f>C49/(C42/10)</f>
        <v>19.726645422194686</v>
      </c>
      <c r="D55" s="24">
        <f>D49/(D42/10)</f>
        <v>23.726874975054255</v>
      </c>
      <c r="E55" s="24">
        <f>E49/(E42/10)</f>
        <v>21.859133280928376</v>
      </c>
      <c r="F55" s="24">
        <f>F49/(F42/10)</f>
        <v>22.245136654588467</v>
      </c>
      <c r="G55" s="24">
        <f t="shared" ref="G55:I55" si="17">G49/(G42/10)</f>
        <v>23.876220247388879</v>
      </c>
      <c r="H55" s="24">
        <f t="shared" si="17"/>
        <v>22.304130591400011</v>
      </c>
      <c r="I55" s="24">
        <f t="shared" si="17"/>
        <v>22.777614551570597</v>
      </c>
      <c r="J55" s="24"/>
    </row>
    <row r="56" spans="1:10" x14ac:dyDescent="0.25">
      <c r="A56" s="36" t="s">
        <v>121</v>
      </c>
      <c r="B56" s="10">
        <f>B42/10</f>
        <v>443179160</v>
      </c>
      <c r="C56" s="10">
        <f t="shared" ref="C56:I56" si="18">C42/10</f>
        <v>509656034</v>
      </c>
      <c r="D56" s="10">
        <f t="shared" si="18"/>
        <v>509656034</v>
      </c>
      <c r="E56" s="10">
        <f t="shared" si="18"/>
        <v>573363038</v>
      </c>
      <c r="F56" s="10">
        <f t="shared" si="18"/>
        <v>573363038</v>
      </c>
      <c r="G56" s="10">
        <f t="shared" si="18"/>
        <v>573363038</v>
      </c>
      <c r="H56" s="10">
        <f t="shared" si="18"/>
        <v>669929444</v>
      </c>
      <c r="I56" s="10">
        <f t="shared" si="18"/>
        <v>669929444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pane xSplit="1" ySplit="5" topLeftCell="H33" activePane="bottomRight" state="frozen"/>
      <selection pane="topRight" activeCell="B1" sqref="B1"/>
      <selection pane="bottomLeft" activeCell="A6" sqref="A6"/>
      <selection pane="bottomRight" activeCell="I47" sqref="I47"/>
    </sheetView>
  </sheetViews>
  <sheetFormatPr defaultRowHeight="15" x14ac:dyDescent="0.25"/>
  <cols>
    <col min="1" max="1" width="53.28515625" bestFit="1" customWidth="1"/>
    <col min="2" max="2" width="17.85546875" bestFit="1" customWidth="1"/>
    <col min="3" max="3" width="15" bestFit="1" customWidth="1"/>
    <col min="4" max="4" width="14.5703125" bestFit="1" customWidth="1"/>
    <col min="5" max="6" width="15" bestFit="1" customWidth="1"/>
    <col min="7" max="7" width="15.85546875" customWidth="1"/>
    <col min="8" max="8" width="16.7109375" customWidth="1"/>
    <col min="9" max="9" width="14.5703125" customWidth="1"/>
  </cols>
  <sheetData>
    <row r="1" spans="1:10" x14ac:dyDescent="0.25">
      <c r="A1" s="5" t="s">
        <v>81</v>
      </c>
    </row>
    <row r="2" spans="1:10" x14ac:dyDescent="0.25">
      <c r="A2" s="5" t="s">
        <v>145</v>
      </c>
    </row>
    <row r="3" spans="1:10" x14ac:dyDescent="0.25">
      <c r="A3" t="s">
        <v>100</v>
      </c>
    </row>
    <row r="4" spans="1:10" ht="18.75" x14ac:dyDescent="0.3">
      <c r="A4" s="4"/>
      <c r="B4" s="31" t="s">
        <v>101</v>
      </c>
      <c r="C4" s="31" t="s">
        <v>102</v>
      </c>
      <c r="D4" s="31" t="s">
        <v>103</v>
      </c>
      <c r="E4" s="31" t="s">
        <v>101</v>
      </c>
      <c r="F4" s="31" t="s">
        <v>102</v>
      </c>
      <c r="G4" s="38" t="s">
        <v>103</v>
      </c>
      <c r="H4" s="38" t="s">
        <v>101</v>
      </c>
      <c r="I4" s="38" t="s">
        <v>102</v>
      </c>
    </row>
    <row r="5" spans="1:10" ht="15.75" x14ac:dyDescent="0.25">
      <c r="B5" s="32">
        <v>42916</v>
      </c>
      <c r="C5" s="32">
        <v>43008</v>
      </c>
      <c r="D5" s="32">
        <v>43190</v>
      </c>
      <c r="E5" s="32">
        <v>43281</v>
      </c>
      <c r="F5" s="32">
        <v>43373</v>
      </c>
      <c r="G5" s="39">
        <v>43555</v>
      </c>
      <c r="H5" s="39">
        <v>43646</v>
      </c>
      <c r="I5" s="39">
        <v>43738</v>
      </c>
    </row>
    <row r="6" spans="1:10" x14ac:dyDescent="0.25">
      <c r="A6" s="36" t="s">
        <v>123</v>
      </c>
    </row>
    <row r="7" spans="1:10" s="5" customFormat="1" x14ac:dyDescent="0.25">
      <c r="A7" s="35" t="s">
        <v>124</v>
      </c>
      <c r="B7" s="6">
        <f>B8-B9</f>
        <v>1944973603</v>
      </c>
      <c r="C7" s="6">
        <f>C8-C9</f>
        <v>3016190538</v>
      </c>
      <c r="D7" s="6">
        <f>D8-D9</f>
        <v>1173424543</v>
      </c>
      <c r="E7" s="6">
        <f>E8-E9</f>
        <v>2479515700</v>
      </c>
      <c r="F7" s="6">
        <f>F8-F9</f>
        <v>3755607615</v>
      </c>
      <c r="G7" s="6">
        <f t="shared" ref="G7:I7" si="0">G8-G9</f>
        <v>1350439282</v>
      </c>
      <c r="H7" s="6">
        <f t="shared" si="0"/>
        <v>2888269113</v>
      </c>
      <c r="I7" s="6">
        <f t="shared" si="0"/>
        <v>4095704742</v>
      </c>
    </row>
    <row r="8" spans="1:10" x14ac:dyDescent="0.25">
      <c r="A8" s="7" t="s">
        <v>23</v>
      </c>
      <c r="B8" s="8">
        <v>5722086284</v>
      </c>
      <c r="C8" s="7">
        <v>8758679099</v>
      </c>
      <c r="D8" s="8">
        <v>3541389372</v>
      </c>
      <c r="E8" s="8">
        <v>7578741153</v>
      </c>
      <c r="F8" s="8">
        <v>11609583098</v>
      </c>
      <c r="G8" s="8">
        <v>4116941865</v>
      </c>
      <c r="H8" s="8">
        <v>8790649807</v>
      </c>
      <c r="I8" s="8">
        <v>13590472044</v>
      </c>
    </row>
    <row r="9" spans="1:10" x14ac:dyDescent="0.25">
      <c r="A9" s="7" t="s">
        <v>24</v>
      </c>
      <c r="B9" s="8">
        <v>3777112681</v>
      </c>
      <c r="C9" s="7">
        <v>5742488561</v>
      </c>
      <c r="D9" s="8">
        <v>2367964829</v>
      </c>
      <c r="E9" s="8">
        <v>5099225453</v>
      </c>
      <c r="F9" s="8">
        <v>7853975483</v>
      </c>
      <c r="G9" s="8">
        <v>2766502583</v>
      </c>
      <c r="H9" s="8">
        <v>5902380694</v>
      </c>
      <c r="I9" s="8">
        <v>9494767302</v>
      </c>
    </row>
    <row r="10" spans="1:10" x14ac:dyDescent="0.25">
      <c r="A10" s="7" t="s">
        <v>25</v>
      </c>
      <c r="B10" s="8">
        <v>973961076</v>
      </c>
      <c r="C10" s="7">
        <v>1525455030</v>
      </c>
      <c r="D10" s="8">
        <v>507889762</v>
      </c>
      <c r="E10" s="8">
        <v>1113477561</v>
      </c>
      <c r="F10" s="8">
        <v>1745154144</v>
      </c>
      <c r="G10" s="8">
        <v>481318313</v>
      </c>
      <c r="H10" s="8">
        <v>914078322</v>
      </c>
      <c r="I10" s="8">
        <v>1615936921</v>
      </c>
    </row>
    <row r="11" spans="1:10" x14ac:dyDescent="0.25">
      <c r="A11" s="7" t="s">
        <v>26</v>
      </c>
      <c r="B11" s="8">
        <v>699391584</v>
      </c>
      <c r="C11" s="7">
        <v>1105469206</v>
      </c>
      <c r="D11" s="8">
        <v>339292695</v>
      </c>
      <c r="E11" s="8">
        <v>749881027</v>
      </c>
      <c r="F11" s="8">
        <v>1170491129</v>
      </c>
      <c r="G11" s="8">
        <v>552713694</v>
      </c>
      <c r="H11" s="8">
        <v>1283659570</v>
      </c>
      <c r="I11" s="8">
        <v>1972129663</v>
      </c>
    </row>
    <row r="12" spans="1:10" x14ac:dyDescent="0.25">
      <c r="A12" s="7" t="s">
        <v>27</v>
      </c>
      <c r="B12" s="8">
        <v>208434178</v>
      </c>
      <c r="C12" s="7">
        <v>303947325</v>
      </c>
      <c r="D12" s="8">
        <v>90042723</v>
      </c>
      <c r="E12" s="8">
        <v>248867366</v>
      </c>
      <c r="F12" s="8">
        <v>361341381</v>
      </c>
      <c r="G12" s="8">
        <v>104414450</v>
      </c>
      <c r="H12" s="8">
        <v>273546436</v>
      </c>
      <c r="I12" s="8">
        <v>385129961</v>
      </c>
    </row>
    <row r="13" spans="1:10" s="5" customFormat="1" x14ac:dyDescent="0.25">
      <c r="A13" s="6"/>
      <c r="B13" s="6">
        <f t="shared" ref="B13:I13" si="1">SUM(B10:B12)</f>
        <v>1881786838</v>
      </c>
      <c r="C13" s="6">
        <f t="shared" si="1"/>
        <v>2934871561</v>
      </c>
      <c r="D13" s="6">
        <f t="shared" si="1"/>
        <v>937225180</v>
      </c>
      <c r="E13" s="6">
        <f t="shared" si="1"/>
        <v>2112225954</v>
      </c>
      <c r="F13" s="6">
        <f t="shared" si="1"/>
        <v>3276986654</v>
      </c>
      <c r="G13" s="6">
        <f t="shared" si="1"/>
        <v>1138446457</v>
      </c>
      <c r="H13" s="6">
        <f t="shared" si="1"/>
        <v>2471284328</v>
      </c>
      <c r="I13" s="6">
        <f t="shared" si="1"/>
        <v>3973196545</v>
      </c>
    </row>
    <row r="14" spans="1:10" x14ac:dyDescent="0.25">
      <c r="A14" s="6"/>
      <c r="B14" s="6">
        <f>B7+B13</f>
        <v>3826760441</v>
      </c>
      <c r="C14" s="6">
        <f>C7+C13</f>
        <v>5951062099</v>
      </c>
      <c r="D14" s="6">
        <f>D7+D13</f>
        <v>2110649723</v>
      </c>
      <c r="E14" s="6">
        <f>E7+E13</f>
        <v>4591741654</v>
      </c>
      <c r="F14" s="6">
        <f>F7+F13</f>
        <v>7032594269</v>
      </c>
      <c r="G14" s="6">
        <f t="shared" ref="G14:J14" si="2">G7+G13</f>
        <v>2488885739</v>
      </c>
      <c r="H14" s="6">
        <f t="shared" si="2"/>
        <v>5359553441</v>
      </c>
      <c r="I14" s="6">
        <f t="shared" si="2"/>
        <v>8068901287</v>
      </c>
      <c r="J14" s="6">
        <f t="shared" si="2"/>
        <v>0</v>
      </c>
    </row>
    <row r="15" spans="1:10" x14ac:dyDescent="0.25">
      <c r="A15" s="36" t="s">
        <v>125</v>
      </c>
    </row>
    <row r="16" spans="1:10" x14ac:dyDescent="0.25">
      <c r="A16" s="7" t="s">
        <v>28</v>
      </c>
      <c r="B16" s="8">
        <v>1026546607</v>
      </c>
      <c r="C16" s="7">
        <v>1623988276</v>
      </c>
      <c r="D16" s="8">
        <v>548446004</v>
      </c>
      <c r="E16" s="8">
        <v>1197561681</v>
      </c>
      <c r="F16" s="8">
        <v>1825645268</v>
      </c>
      <c r="G16" s="8">
        <v>611077029</v>
      </c>
      <c r="H16" s="8">
        <v>1295122503</v>
      </c>
      <c r="I16" s="8">
        <v>2148427233</v>
      </c>
    </row>
    <row r="17" spans="1:10" x14ac:dyDescent="0.25">
      <c r="A17" s="7" t="s">
        <v>29</v>
      </c>
      <c r="B17" s="8">
        <v>333504252</v>
      </c>
      <c r="C17" s="7">
        <v>498846207</v>
      </c>
      <c r="D17" s="8">
        <v>171622108</v>
      </c>
      <c r="E17" s="8">
        <v>341815751</v>
      </c>
      <c r="F17" s="8">
        <v>517194561</v>
      </c>
      <c r="G17" s="8">
        <v>197360194</v>
      </c>
      <c r="H17" s="8">
        <v>395372264</v>
      </c>
      <c r="I17" s="8">
        <v>603953617</v>
      </c>
    </row>
    <row r="18" spans="1:10" x14ac:dyDescent="0.25">
      <c r="A18" s="7" t="s">
        <v>30</v>
      </c>
      <c r="B18" s="8">
        <v>2068561</v>
      </c>
      <c r="C18" s="7">
        <v>2952937</v>
      </c>
      <c r="D18" s="8">
        <v>904848</v>
      </c>
      <c r="E18" s="8">
        <v>1612915</v>
      </c>
      <c r="F18" s="8">
        <v>2606910</v>
      </c>
      <c r="G18" s="8">
        <v>1330460</v>
      </c>
      <c r="H18" s="8">
        <v>1732860</v>
      </c>
      <c r="I18" s="8">
        <v>2793027</v>
      </c>
    </row>
    <row r="19" spans="1:10" x14ac:dyDescent="0.25">
      <c r="A19" s="7" t="s">
        <v>31</v>
      </c>
      <c r="B19" s="8">
        <v>9793281</v>
      </c>
      <c r="C19" s="7">
        <v>14289729</v>
      </c>
      <c r="D19" s="8">
        <v>4235670</v>
      </c>
      <c r="E19" s="8">
        <v>9852343</v>
      </c>
      <c r="F19" s="8">
        <v>16197759</v>
      </c>
      <c r="G19" s="8">
        <v>5081746</v>
      </c>
      <c r="H19" s="8">
        <v>11546960</v>
      </c>
      <c r="I19" s="8">
        <v>18281893</v>
      </c>
    </row>
    <row r="20" spans="1:10" x14ac:dyDescent="0.25">
      <c r="A20" s="7" t="s">
        <v>32</v>
      </c>
      <c r="B20" s="8">
        <v>50207417</v>
      </c>
      <c r="C20" s="7">
        <v>77049627</v>
      </c>
      <c r="D20" s="8">
        <v>25484999</v>
      </c>
      <c r="E20" s="8">
        <v>51886240</v>
      </c>
      <c r="F20" s="8">
        <v>73942571</v>
      </c>
      <c r="G20" s="8">
        <v>32336021</v>
      </c>
      <c r="H20" s="8">
        <v>63546231</v>
      </c>
      <c r="I20" s="8">
        <v>93846120</v>
      </c>
    </row>
    <row r="21" spans="1:10" x14ac:dyDescent="0.25">
      <c r="A21" s="7" t="s">
        <v>33</v>
      </c>
      <c r="B21" s="8">
        <v>9517334</v>
      </c>
      <c r="C21" s="7">
        <v>13921334</v>
      </c>
      <c r="D21" s="7">
        <v>3354000</v>
      </c>
      <c r="E21" s="8">
        <v>10072333</v>
      </c>
      <c r="F21" s="8">
        <v>14716333</v>
      </c>
      <c r="G21" s="8">
        <v>3519000</v>
      </c>
      <c r="H21" s="8">
        <v>10627333</v>
      </c>
      <c r="I21" s="8">
        <v>15511333</v>
      </c>
    </row>
    <row r="22" spans="1:10" x14ac:dyDescent="0.25">
      <c r="A22" s="7" t="s">
        <v>34</v>
      </c>
      <c r="B22" s="8">
        <v>1592500</v>
      </c>
      <c r="C22" s="7">
        <v>2574100</v>
      </c>
      <c r="D22" s="8">
        <v>754500</v>
      </c>
      <c r="E22" s="8">
        <v>1689500</v>
      </c>
      <c r="F22" s="8">
        <v>2576600</v>
      </c>
      <c r="G22" s="8">
        <v>691100</v>
      </c>
      <c r="H22" s="8">
        <v>1515600</v>
      </c>
      <c r="I22" s="8">
        <v>2093200</v>
      </c>
    </row>
    <row r="23" spans="1:10" x14ac:dyDescent="0.25">
      <c r="A23" s="7" t="s">
        <v>35</v>
      </c>
      <c r="B23" s="29" t="s">
        <v>96</v>
      </c>
      <c r="C23" s="7">
        <v>19000</v>
      </c>
      <c r="D23" s="8">
        <v>87315</v>
      </c>
      <c r="E23" s="8">
        <v>171199</v>
      </c>
      <c r="F23" s="8">
        <v>287787</v>
      </c>
      <c r="G23" s="8">
        <v>99633</v>
      </c>
      <c r="H23" s="8">
        <v>196570</v>
      </c>
      <c r="I23" s="8">
        <v>324124</v>
      </c>
    </row>
    <row r="24" spans="1:10" x14ac:dyDescent="0.25">
      <c r="A24" s="7" t="s">
        <v>36</v>
      </c>
      <c r="C24" s="7"/>
    </row>
    <row r="25" spans="1:10" x14ac:dyDescent="0.25">
      <c r="A25" s="7" t="s">
        <v>37</v>
      </c>
      <c r="B25" s="8">
        <v>205660795</v>
      </c>
      <c r="C25" s="7">
        <v>304333676</v>
      </c>
      <c r="D25" s="8">
        <v>98394461</v>
      </c>
      <c r="E25" s="8">
        <v>224623074</v>
      </c>
      <c r="F25" s="8">
        <v>346577892</v>
      </c>
      <c r="G25" s="8">
        <v>102452054</v>
      </c>
      <c r="H25" s="8">
        <v>233420929</v>
      </c>
      <c r="I25" s="8">
        <v>368726772</v>
      </c>
    </row>
    <row r="26" spans="1:10" x14ac:dyDescent="0.25">
      <c r="A26" s="7" t="s">
        <v>38</v>
      </c>
      <c r="B26" s="8">
        <v>387648019</v>
      </c>
      <c r="C26" s="7">
        <v>639453558</v>
      </c>
      <c r="D26" s="8">
        <v>231803977</v>
      </c>
      <c r="E26" s="8">
        <v>463542444</v>
      </c>
      <c r="F26" s="8">
        <v>662820022</v>
      </c>
      <c r="G26" s="8">
        <v>310088537</v>
      </c>
      <c r="H26" s="8">
        <v>610281567</v>
      </c>
      <c r="I26" s="8">
        <v>843095671</v>
      </c>
    </row>
    <row r="27" spans="1:10" s="5" customFormat="1" x14ac:dyDescent="0.25">
      <c r="A27" s="6"/>
      <c r="B27" s="6">
        <f>SUM(B16:B26)</f>
        <v>2026538766</v>
      </c>
      <c r="C27" s="6">
        <f>SUM(C16:C26)</f>
        <v>3177428444</v>
      </c>
      <c r="D27" s="6">
        <f>SUM(D16:D26)</f>
        <v>1085087882</v>
      </c>
      <c r="E27" s="6">
        <f>SUM(E16:E26)</f>
        <v>2302827480</v>
      </c>
      <c r="F27" s="6">
        <f>SUM(F16:F26)</f>
        <v>3462565703</v>
      </c>
      <c r="G27" s="6">
        <f t="shared" ref="G27:I27" si="3">SUM(G16:G26)</f>
        <v>1264035774</v>
      </c>
      <c r="H27" s="6">
        <f t="shared" si="3"/>
        <v>2623362817</v>
      </c>
      <c r="I27" s="6">
        <f t="shared" si="3"/>
        <v>4097052990</v>
      </c>
    </row>
    <row r="28" spans="1:10" s="5" customFormat="1" x14ac:dyDescent="0.25">
      <c r="A28" s="6" t="s">
        <v>39</v>
      </c>
    </row>
    <row r="29" spans="1:10" s="5" customFormat="1" x14ac:dyDescent="0.25">
      <c r="A29" s="36" t="s">
        <v>126</v>
      </c>
      <c r="B29" s="6">
        <f>B14-B27+B28</f>
        <v>1800221675</v>
      </c>
      <c r="C29" s="6">
        <f>C14-C27+C28</f>
        <v>2773633655</v>
      </c>
      <c r="D29" s="6">
        <f>D14-D27+D28</f>
        <v>1025561841</v>
      </c>
      <c r="E29" s="6">
        <f>E14-E27+E28</f>
        <v>2288914174</v>
      </c>
      <c r="F29" s="6">
        <f>F14-F27+F28</f>
        <v>3570028566</v>
      </c>
      <c r="G29" s="6">
        <f t="shared" ref="G29:J29" si="4">G14-G27+G28</f>
        <v>1224849965</v>
      </c>
      <c r="H29" s="6">
        <f t="shared" si="4"/>
        <v>2736190624</v>
      </c>
      <c r="I29" s="6">
        <f t="shared" si="4"/>
        <v>3971848297</v>
      </c>
      <c r="J29" s="6">
        <f t="shared" si="4"/>
        <v>0</v>
      </c>
    </row>
    <row r="30" spans="1:10" s="5" customFormat="1" x14ac:dyDescent="0.25">
      <c r="A30" s="34" t="s">
        <v>127</v>
      </c>
      <c r="B30" s="6"/>
      <c r="C30" s="6"/>
      <c r="D30" s="6"/>
      <c r="E30" s="6"/>
      <c r="F30" s="6"/>
    </row>
    <row r="31" spans="1:10" x14ac:dyDescent="0.25">
      <c r="A31" s="14" t="s">
        <v>91</v>
      </c>
      <c r="B31" s="8">
        <v>721165472</v>
      </c>
      <c r="C31" s="7">
        <v>1244465472</v>
      </c>
      <c r="D31" s="8">
        <v>240000000</v>
      </c>
      <c r="E31" s="8">
        <v>696660000</v>
      </c>
      <c r="F31" s="8">
        <v>1426850000</v>
      </c>
      <c r="G31" s="8">
        <v>358479641</v>
      </c>
      <c r="H31" s="8">
        <v>890476650</v>
      </c>
      <c r="I31" s="8">
        <v>1535899850</v>
      </c>
    </row>
    <row r="32" spans="1:10" x14ac:dyDescent="0.25">
      <c r="A32" s="14" t="s">
        <v>92</v>
      </c>
      <c r="B32" s="8"/>
      <c r="C32" s="7"/>
      <c r="D32" s="8">
        <v>80000000</v>
      </c>
      <c r="E32" s="8">
        <v>36575000</v>
      </c>
      <c r="F32" s="8">
        <v>19375000</v>
      </c>
      <c r="G32" s="8">
        <v>29017000</v>
      </c>
      <c r="H32" s="8">
        <v>205964000</v>
      </c>
      <c r="I32" s="8">
        <v>225788000</v>
      </c>
    </row>
    <row r="33" spans="1:10" x14ac:dyDescent="0.25">
      <c r="A33" s="7" t="s">
        <v>93</v>
      </c>
      <c r="B33">
        <v>123600000</v>
      </c>
      <c r="C33" s="8">
        <v>160400000</v>
      </c>
      <c r="D33" s="8">
        <v>63700000</v>
      </c>
      <c r="E33" s="8">
        <v>150700000</v>
      </c>
      <c r="F33" s="8">
        <v>148920000</v>
      </c>
      <c r="G33" s="8">
        <v>104289950</v>
      </c>
      <c r="H33" s="8">
        <v>86847950</v>
      </c>
      <c r="I33" s="8">
        <v>126451950</v>
      </c>
    </row>
    <row r="34" spans="1:10" x14ac:dyDescent="0.25">
      <c r="A34" s="7" t="s">
        <v>94</v>
      </c>
      <c r="B34" s="13">
        <v>30000000</v>
      </c>
      <c r="C34" s="13">
        <v>62000000</v>
      </c>
      <c r="D34" s="13">
        <v>14000000</v>
      </c>
      <c r="E34" s="13">
        <v>33000000</v>
      </c>
      <c r="F34" s="13">
        <v>57000000</v>
      </c>
      <c r="G34" s="8">
        <v>28000000</v>
      </c>
      <c r="H34" s="8">
        <v>43000000</v>
      </c>
      <c r="I34" s="8">
        <v>59300000</v>
      </c>
    </row>
    <row r="35" spans="1:10" x14ac:dyDescent="0.25">
      <c r="A35" s="7" t="s">
        <v>95</v>
      </c>
      <c r="B35" s="28" t="s">
        <v>96</v>
      </c>
      <c r="C35" s="28" t="s">
        <v>96</v>
      </c>
      <c r="D35" s="28" t="s">
        <v>96</v>
      </c>
      <c r="E35" s="28" t="s">
        <v>96</v>
      </c>
      <c r="F35" s="28" t="s">
        <v>96</v>
      </c>
      <c r="H35" s="8">
        <v>10000000</v>
      </c>
      <c r="I35" s="8">
        <v>30000000</v>
      </c>
    </row>
    <row r="36" spans="1:10" s="5" customFormat="1" x14ac:dyDescent="0.25">
      <c r="A36" s="6"/>
      <c r="B36" s="6">
        <f>SUM(B31:B35)</f>
        <v>874765472</v>
      </c>
      <c r="C36" s="6">
        <f>SUM(C31:C35)</f>
        <v>1466865472</v>
      </c>
      <c r="D36" s="6">
        <f>SUM(D31:D35)</f>
        <v>397700000</v>
      </c>
      <c r="E36" s="6">
        <f>SUM(E31:E35)</f>
        <v>916935000</v>
      </c>
      <c r="F36" s="6">
        <f>SUM(F31:F35)</f>
        <v>1652145000</v>
      </c>
      <c r="G36" s="6">
        <f t="shared" ref="G36:J36" si="5">SUM(G31:G35)</f>
        <v>519786591</v>
      </c>
      <c r="H36" s="6">
        <f t="shared" si="5"/>
        <v>1236288600</v>
      </c>
      <c r="I36" s="6">
        <f t="shared" si="5"/>
        <v>1977439800</v>
      </c>
      <c r="J36" s="6">
        <f t="shared" si="5"/>
        <v>0</v>
      </c>
    </row>
    <row r="37" spans="1:10" s="5" customFormat="1" x14ac:dyDescent="0.25">
      <c r="A37" s="36" t="s">
        <v>128</v>
      </c>
      <c r="B37" s="6">
        <f>B29-B36</f>
        <v>925456203</v>
      </c>
      <c r="C37" s="6">
        <f>C29-C36</f>
        <v>1306768183</v>
      </c>
      <c r="D37" s="6">
        <f>D29-D36</f>
        <v>627861841</v>
      </c>
      <c r="E37" s="6">
        <f>E29-E36</f>
        <v>1371979174</v>
      </c>
      <c r="F37" s="6">
        <f t="shared" ref="F37:I37" si="6">F29-F36</f>
        <v>1917883566</v>
      </c>
      <c r="G37" s="6">
        <f t="shared" si="6"/>
        <v>705063374</v>
      </c>
      <c r="H37" s="6">
        <f t="shared" si="6"/>
        <v>1499902024</v>
      </c>
      <c r="I37" s="6">
        <f t="shared" si="6"/>
        <v>1994408497</v>
      </c>
    </row>
    <row r="38" spans="1:10" s="5" customFormat="1" x14ac:dyDescent="0.25">
      <c r="A38" s="6"/>
      <c r="B38" s="6"/>
      <c r="C38" s="6"/>
      <c r="D38" s="6"/>
      <c r="E38" s="6"/>
      <c r="F38" s="6"/>
    </row>
    <row r="39" spans="1:10" s="5" customFormat="1" x14ac:dyDescent="0.25">
      <c r="A39" s="36" t="s">
        <v>129</v>
      </c>
      <c r="B39" s="10">
        <f>B40+B41</f>
        <v>503277603</v>
      </c>
      <c r="C39" s="10">
        <f t="shared" ref="C39:E39" si="7">C40+C41</f>
        <v>822375120</v>
      </c>
      <c r="D39" s="10">
        <f t="shared" si="7"/>
        <v>257390504</v>
      </c>
      <c r="E39" s="10">
        <f t="shared" si="7"/>
        <v>499258746</v>
      </c>
      <c r="F39" s="10">
        <f>F40+F41</f>
        <v>763399346</v>
      </c>
      <c r="G39" s="10">
        <f t="shared" ref="G39:H39" si="8">G40+G41</f>
        <v>284620299</v>
      </c>
      <c r="H39" s="10">
        <f t="shared" si="8"/>
        <v>599326542</v>
      </c>
      <c r="I39" s="10">
        <f>I40+I41</f>
        <v>760132203</v>
      </c>
    </row>
    <row r="40" spans="1:10" x14ac:dyDescent="0.25">
      <c r="A40" s="7" t="s">
        <v>40</v>
      </c>
      <c r="B40" s="8">
        <v>503277603</v>
      </c>
      <c r="C40" s="8">
        <v>810134137</v>
      </c>
      <c r="D40" s="8">
        <v>364593064</v>
      </c>
      <c r="E40" s="8">
        <v>720881227</v>
      </c>
      <c r="F40" s="8">
        <v>1253192582</v>
      </c>
      <c r="G40" s="8">
        <v>415989970</v>
      </c>
      <c r="H40" s="8">
        <v>918752802</v>
      </c>
      <c r="I40" s="8">
        <v>1330210501</v>
      </c>
    </row>
    <row r="41" spans="1:10" x14ac:dyDescent="0.25">
      <c r="A41" s="7" t="s">
        <v>41</v>
      </c>
      <c r="B41" s="8"/>
      <c r="C41" s="8">
        <v>12240983</v>
      </c>
      <c r="D41" s="8">
        <v>-107202560</v>
      </c>
      <c r="E41" s="8">
        <v>-221622481</v>
      </c>
      <c r="F41" s="8">
        <v>-489793236</v>
      </c>
      <c r="G41" s="8">
        <v>-131369671</v>
      </c>
      <c r="H41" s="8">
        <v>-319426260</v>
      </c>
      <c r="I41" s="8">
        <v>-570078298</v>
      </c>
    </row>
    <row r="42" spans="1:10" x14ac:dyDescent="0.25">
      <c r="A42" s="7"/>
      <c r="B42" s="8"/>
      <c r="C42" s="7"/>
      <c r="D42" s="13"/>
      <c r="E42" s="8"/>
      <c r="F42" s="8"/>
    </row>
    <row r="43" spans="1:10" s="5" customFormat="1" x14ac:dyDescent="0.25">
      <c r="A43" s="5" t="s">
        <v>130</v>
      </c>
      <c r="B43" s="6">
        <f>B37-B39-B38</f>
        <v>422178600</v>
      </c>
      <c r="C43" s="6">
        <f>C37-C39-C38</f>
        <v>484393063</v>
      </c>
      <c r="D43" s="6">
        <f>D37-D39-D38</f>
        <v>370471337</v>
      </c>
      <c r="E43" s="6">
        <f>E37-E39-E38</f>
        <v>872720428</v>
      </c>
      <c r="F43" s="6">
        <f>F37-F39-F38</f>
        <v>1154484220</v>
      </c>
      <c r="G43" s="6">
        <f t="shared" ref="G43:I43" si="9">G37-G39-G38</f>
        <v>420443075</v>
      </c>
      <c r="H43" s="6">
        <f t="shared" si="9"/>
        <v>900575482</v>
      </c>
      <c r="I43" s="6">
        <f t="shared" si="9"/>
        <v>1234276294</v>
      </c>
    </row>
    <row r="44" spans="1:10" x14ac:dyDescent="0.25">
      <c r="A44" s="37" t="s">
        <v>131</v>
      </c>
      <c r="B44" s="23">
        <f>B43/('1'!B42/10)</f>
        <v>0.9526138368058642</v>
      </c>
      <c r="C44" s="23">
        <f>C43/('1'!C42/10)</f>
        <v>0.95043133149680314</v>
      </c>
      <c r="D44" s="23">
        <f>D43/('1'!D42/10)</f>
        <v>0.72690464212182759</v>
      </c>
      <c r="E44" s="23">
        <f>E43/('1'!E42/10)</f>
        <v>1.5221079319033468</v>
      </c>
      <c r="F44" s="23">
        <f>F43/('1'!F42/10)</f>
        <v>2.0135309454670498</v>
      </c>
      <c r="G44" s="23">
        <f>G43/('1'!G42/10)</f>
        <v>0.73329295251850535</v>
      </c>
      <c r="H44" s="23">
        <f>H43/('1'!H42/10)</f>
        <v>1.3442840735926811</v>
      </c>
      <c r="I44" s="23">
        <f>I43/('1'!I42/10)</f>
        <v>1.8423974420804827</v>
      </c>
    </row>
    <row r="45" spans="1:10" x14ac:dyDescent="0.25">
      <c r="A45" s="37" t="s">
        <v>132</v>
      </c>
      <c r="B45" s="6">
        <f>'1'!B42/10</f>
        <v>443179160</v>
      </c>
      <c r="C45" s="6">
        <f>'1'!C42/10</f>
        <v>509656034</v>
      </c>
      <c r="D45" s="6">
        <f>'1'!D42/10</f>
        <v>509656034</v>
      </c>
      <c r="E45" s="6">
        <f>'1'!E42/10</f>
        <v>573363038</v>
      </c>
      <c r="F45" s="6">
        <f>'1'!F42/10</f>
        <v>573363038</v>
      </c>
      <c r="G45" s="6">
        <f>'1'!G42/10</f>
        <v>573363038</v>
      </c>
      <c r="H45" s="6">
        <f>'1'!H42/10</f>
        <v>669929444</v>
      </c>
      <c r="I45" s="6">
        <f>'1'!I42/10</f>
        <v>669929444</v>
      </c>
    </row>
    <row r="46" spans="1:10" x14ac:dyDescent="0.25">
      <c r="A46" s="6"/>
      <c r="B46" s="8"/>
      <c r="C46" s="8"/>
      <c r="D46" s="8"/>
      <c r="E46" s="8"/>
      <c r="F4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xSplit="1" ySplit="5" topLeftCell="H60" activePane="bottomRight" state="frozen"/>
      <selection pane="topRight" activeCell="C1" sqref="C1"/>
      <selection pane="bottomLeft" activeCell="A4" sqref="A4"/>
      <selection pane="bottomRight" activeCell="H66" sqref="H66:I66"/>
    </sheetView>
  </sheetViews>
  <sheetFormatPr defaultRowHeight="15" x14ac:dyDescent="0.25"/>
  <cols>
    <col min="1" max="1" width="44.85546875" customWidth="1"/>
    <col min="2" max="5" width="18.7109375" bestFit="1" customWidth="1"/>
    <col min="6" max="6" width="16" bestFit="1" customWidth="1"/>
    <col min="7" max="7" width="14.42578125" customWidth="1"/>
    <col min="8" max="8" width="15.140625" customWidth="1"/>
    <col min="9" max="9" width="14.140625" customWidth="1"/>
  </cols>
  <sheetData>
    <row r="1" spans="1:9" x14ac:dyDescent="0.25">
      <c r="A1" s="5" t="s">
        <v>81</v>
      </c>
    </row>
    <row r="2" spans="1:9" x14ac:dyDescent="0.25">
      <c r="A2" s="5" t="s">
        <v>146</v>
      </c>
    </row>
    <row r="3" spans="1:9" x14ac:dyDescent="0.25">
      <c r="A3" t="s">
        <v>100</v>
      </c>
    </row>
    <row r="4" spans="1:9" ht="18.75" x14ac:dyDescent="0.3">
      <c r="A4" s="4"/>
      <c r="B4" s="31" t="s">
        <v>101</v>
      </c>
      <c r="C4" s="31" t="s">
        <v>102</v>
      </c>
      <c r="D4" s="31" t="s">
        <v>103</v>
      </c>
      <c r="E4" s="31" t="s">
        <v>101</v>
      </c>
      <c r="F4" s="31" t="s">
        <v>102</v>
      </c>
      <c r="G4" s="38" t="s">
        <v>103</v>
      </c>
      <c r="H4" s="38" t="s">
        <v>101</v>
      </c>
      <c r="I4" s="38" t="s">
        <v>102</v>
      </c>
    </row>
    <row r="5" spans="1:9" ht="15.75" x14ac:dyDescent="0.25">
      <c r="B5" s="32">
        <v>42916</v>
      </c>
      <c r="C5" s="32">
        <v>43008</v>
      </c>
      <c r="D5" s="32">
        <v>43190</v>
      </c>
      <c r="E5" s="32">
        <v>43281</v>
      </c>
      <c r="F5" s="32">
        <v>43373</v>
      </c>
      <c r="G5" s="39">
        <v>43555</v>
      </c>
      <c r="H5" s="39">
        <v>43646</v>
      </c>
      <c r="I5" s="39">
        <v>43738</v>
      </c>
    </row>
    <row r="6" spans="1:9" ht="15.75" x14ac:dyDescent="0.25">
      <c r="A6" s="36" t="s">
        <v>133</v>
      </c>
      <c r="B6" s="2"/>
      <c r="C6" s="2"/>
      <c r="D6" s="3"/>
      <c r="E6" s="2"/>
      <c r="F6" s="2"/>
    </row>
    <row r="7" spans="1:9" x14ac:dyDescent="0.25">
      <c r="A7" s="34" t="s">
        <v>134</v>
      </c>
    </row>
    <row r="8" spans="1:9" x14ac:dyDescent="0.25">
      <c r="A8" s="1" t="s">
        <v>42</v>
      </c>
      <c r="B8" s="13">
        <v>6582531419</v>
      </c>
      <c r="C8" s="13">
        <v>10016401723</v>
      </c>
      <c r="D8" s="13">
        <v>4004503153</v>
      </c>
      <c r="E8" s="13">
        <v>8508913834</v>
      </c>
      <c r="F8" s="13">
        <v>12952391334</v>
      </c>
      <c r="G8" s="8">
        <v>4479364444</v>
      </c>
      <c r="H8" s="8">
        <v>9653371973</v>
      </c>
      <c r="I8" s="8">
        <v>14852328964</v>
      </c>
    </row>
    <row r="9" spans="1:9" x14ac:dyDescent="0.25">
      <c r="A9" s="1" t="s">
        <v>43</v>
      </c>
      <c r="B9" s="13">
        <v>-3853946325</v>
      </c>
      <c r="C9" s="13">
        <v>-4966714804</v>
      </c>
      <c r="D9" s="13">
        <v>-1439133528</v>
      </c>
      <c r="E9" s="13">
        <v>-4840577815</v>
      </c>
      <c r="F9" s="13">
        <v>-6466938437</v>
      </c>
      <c r="G9" s="8">
        <v>-1847062741</v>
      </c>
      <c r="H9" s="8">
        <v>-5606461729</v>
      </c>
      <c r="I9" s="8">
        <v>-7796222026</v>
      </c>
    </row>
    <row r="10" spans="1:9" x14ac:dyDescent="0.25">
      <c r="A10" s="15" t="s">
        <v>74</v>
      </c>
      <c r="B10" s="13"/>
      <c r="C10" s="13"/>
      <c r="D10" s="13"/>
      <c r="E10" s="13"/>
      <c r="F10" s="13"/>
    </row>
    <row r="11" spans="1:9" x14ac:dyDescent="0.25">
      <c r="A11" s="15" t="s">
        <v>44</v>
      </c>
      <c r="B11" s="13"/>
      <c r="C11" s="13"/>
      <c r="D11" s="13"/>
      <c r="E11" s="13"/>
      <c r="F11" s="13"/>
      <c r="H11" s="8">
        <v>-1305749836</v>
      </c>
    </row>
    <row r="12" spans="1:9" x14ac:dyDescent="0.25">
      <c r="A12" s="15" t="s">
        <v>45</v>
      </c>
      <c r="B12" s="13"/>
      <c r="C12" s="13"/>
      <c r="D12" s="13"/>
      <c r="E12" s="13"/>
      <c r="F12" s="13"/>
    </row>
    <row r="13" spans="1:9" x14ac:dyDescent="0.25">
      <c r="A13" s="15" t="s">
        <v>46</v>
      </c>
      <c r="B13" s="13"/>
      <c r="C13" s="13"/>
      <c r="D13" s="13"/>
      <c r="E13" s="13"/>
      <c r="F13" s="13"/>
    </row>
    <row r="14" spans="1:9" x14ac:dyDescent="0.25">
      <c r="A14" s="15" t="s">
        <v>47</v>
      </c>
      <c r="B14" s="13">
        <v>9348208</v>
      </c>
      <c r="C14" s="13">
        <v>44196090</v>
      </c>
      <c r="D14" s="13">
        <v>7083144</v>
      </c>
      <c r="E14" s="13">
        <v>15331562</v>
      </c>
      <c r="F14" s="13">
        <v>50446339</v>
      </c>
      <c r="G14" s="8">
        <v>12700229</v>
      </c>
      <c r="H14" s="8">
        <v>14747920</v>
      </c>
      <c r="I14" s="8">
        <v>19754304</v>
      </c>
    </row>
    <row r="15" spans="1:9" x14ac:dyDescent="0.25">
      <c r="A15" s="1" t="s">
        <v>48</v>
      </c>
      <c r="B15" s="13">
        <v>699391584</v>
      </c>
      <c r="C15" s="13">
        <v>1105469206</v>
      </c>
      <c r="D15" s="13">
        <v>339292695</v>
      </c>
      <c r="E15" s="13">
        <v>749881027</v>
      </c>
      <c r="F15" s="13">
        <v>1170491129</v>
      </c>
      <c r="G15" s="8">
        <v>552713694</v>
      </c>
      <c r="H15" s="8">
        <v>1283659570</v>
      </c>
      <c r="I15" s="8">
        <v>1972129663</v>
      </c>
    </row>
    <row r="16" spans="1:9" x14ac:dyDescent="0.25">
      <c r="A16" s="15" t="s">
        <v>49</v>
      </c>
      <c r="B16" s="13"/>
      <c r="C16" s="13"/>
      <c r="D16" s="28" t="s">
        <v>96</v>
      </c>
      <c r="E16" s="13"/>
      <c r="F16" s="28" t="s">
        <v>96</v>
      </c>
      <c r="H16" s="8">
        <v>6600000</v>
      </c>
      <c r="I16" s="8">
        <v>42710800</v>
      </c>
    </row>
    <row r="17" spans="1:9" x14ac:dyDescent="0.25">
      <c r="A17" s="1" t="s">
        <v>50</v>
      </c>
      <c r="B17" s="13">
        <v>-1036063941</v>
      </c>
      <c r="C17" s="13">
        <v>-1637909610</v>
      </c>
      <c r="D17" s="13">
        <v>-551800004</v>
      </c>
      <c r="E17" s="13">
        <v>-1207634014</v>
      </c>
      <c r="F17" s="13">
        <v>-1840361601</v>
      </c>
      <c r="G17" s="8">
        <v>-614596029</v>
      </c>
      <c r="I17" s="8">
        <v>-2163938566</v>
      </c>
    </row>
    <row r="18" spans="1:9" x14ac:dyDescent="0.25">
      <c r="A18" s="1" t="s">
        <v>51</v>
      </c>
      <c r="B18" s="13">
        <v>-50207417</v>
      </c>
      <c r="C18" s="13">
        <v>-77049627</v>
      </c>
      <c r="D18" s="13">
        <v>-25484999</v>
      </c>
      <c r="E18" s="13">
        <v>-51886240</v>
      </c>
      <c r="F18" s="13">
        <v>-73942571</v>
      </c>
      <c r="G18" s="8">
        <v>-32336021</v>
      </c>
      <c r="H18" s="8">
        <v>-63546231</v>
      </c>
      <c r="I18" s="8">
        <v>-93846120</v>
      </c>
    </row>
    <row r="19" spans="1:9" x14ac:dyDescent="0.25">
      <c r="A19" s="1" t="s">
        <v>52</v>
      </c>
      <c r="B19" s="13">
        <v>-504688708</v>
      </c>
      <c r="C19" s="13">
        <v>-739620217</v>
      </c>
      <c r="D19" s="13">
        <v>-216918001</v>
      </c>
      <c r="E19" s="13">
        <v>-485047092</v>
      </c>
      <c r="F19" s="13">
        <v>-730316666</v>
      </c>
      <c r="G19" s="8">
        <v>-171125204</v>
      </c>
      <c r="H19" s="8">
        <v>-437478933</v>
      </c>
      <c r="I19" s="8">
        <v>-703165393</v>
      </c>
    </row>
    <row r="20" spans="1:9" x14ac:dyDescent="0.25">
      <c r="A20" s="1" t="s">
        <v>53</v>
      </c>
      <c r="B20" s="13">
        <v>281899189</v>
      </c>
      <c r="C20" s="13">
        <v>401271111</v>
      </c>
      <c r="D20" s="13">
        <v>92429285</v>
      </c>
      <c r="E20" s="13">
        <v>282528041</v>
      </c>
      <c r="F20" s="13">
        <v>500693654</v>
      </c>
      <c r="G20" s="8">
        <v>61095072</v>
      </c>
      <c r="H20" s="8">
        <v>96318574</v>
      </c>
      <c r="I20" s="8">
        <v>498838473</v>
      </c>
    </row>
    <row r="21" spans="1:9" x14ac:dyDescent="0.25">
      <c r="A21" s="1" t="s">
        <v>54</v>
      </c>
      <c r="B21" s="13">
        <v>-778876568</v>
      </c>
      <c r="C21" s="13">
        <v>-1214470090</v>
      </c>
      <c r="D21" s="13">
        <v>-426610101</v>
      </c>
      <c r="E21" s="13">
        <v>-878842227</v>
      </c>
      <c r="F21" s="13">
        <v>-1297809254</v>
      </c>
      <c r="G21" s="8">
        <v>-538484281</v>
      </c>
      <c r="H21" s="8">
        <v>-1086325527</v>
      </c>
      <c r="I21" s="8">
        <v>-1571060585</v>
      </c>
    </row>
    <row r="22" spans="1:9" s="5" customFormat="1" x14ac:dyDescent="0.25">
      <c r="A22" s="16"/>
      <c r="B22" s="6">
        <f>SUM(B8:B21)</f>
        <v>1349387441</v>
      </c>
      <c r="C22" s="6">
        <f>SUM(C8:C21)</f>
        <v>2931573782</v>
      </c>
      <c r="D22" s="6">
        <f>SUM(D8:D21)</f>
        <v>1783361644</v>
      </c>
      <c r="E22" s="6">
        <f>SUM(E8:E21)</f>
        <v>2092667076</v>
      </c>
      <c r="F22" s="6">
        <f>SUM(F8:F21)</f>
        <v>4264653927</v>
      </c>
      <c r="G22" s="6">
        <f t="shared" ref="G22:I22" si="0">SUM(G8:G21)</f>
        <v>1902269163</v>
      </c>
      <c r="H22" s="6">
        <f t="shared" si="0"/>
        <v>2555135781</v>
      </c>
      <c r="I22" s="6">
        <f t="shared" si="0"/>
        <v>5057529514</v>
      </c>
    </row>
    <row r="23" spans="1:9" x14ac:dyDescent="0.25">
      <c r="A23" s="35" t="s">
        <v>135</v>
      </c>
      <c r="B23" s="17"/>
    </row>
    <row r="24" spans="1:9" ht="15.75" x14ac:dyDescent="0.25">
      <c r="A24" s="18" t="s">
        <v>86</v>
      </c>
      <c r="B24" s="13"/>
      <c r="C24" s="8"/>
      <c r="D24" s="13"/>
      <c r="E24" s="13"/>
      <c r="F24" s="28" t="s">
        <v>96</v>
      </c>
    </row>
    <row r="25" spans="1:9" x14ac:dyDescent="0.25">
      <c r="A25" s="1" t="s">
        <v>75</v>
      </c>
      <c r="B25" s="13">
        <v>-17919391063</v>
      </c>
      <c r="C25" s="13">
        <v>-24056355975</v>
      </c>
      <c r="D25" s="13">
        <v>-9952335574</v>
      </c>
      <c r="E25" s="13">
        <v>-14295688938</v>
      </c>
      <c r="F25" s="13">
        <v>-13027550552</v>
      </c>
      <c r="G25" s="8">
        <v>-7079052822</v>
      </c>
      <c r="H25" s="8">
        <v>-16063143412</v>
      </c>
      <c r="I25" s="8">
        <v>-15411662080</v>
      </c>
    </row>
    <row r="26" spans="1:9" x14ac:dyDescent="0.25">
      <c r="A26" s="1" t="s">
        <v>11</v>
      </c>
      <c r="B26" s="13">
        <v>-93329071</v>
      </c>
      <c r="C26" s="13">
        <v>-15184650</v>
      </c>
      <c r="D26" s="13">
        <v>-41517926</v>
      </c>
      <c r="E26" s="13">
        <v>-229874883</v>
      </c>
      <c r="F26" s="13">
        <v>-706473593</v>
      </c>
      <c r="G26" s="8">
        <v>-692978406</v>
      </c>
      <c r="H26" s="8">
        <v>-889377726</v>
      </c>
      <c r="I26" s="8">
        <v>-949473027</v>
      </c>
    </row>
    <row r="27" spans="1:9" x14ac:dyDescent="0.25">
      <c r="A27" s="1" t="s">
        <v>55</v>
      </c>
      <c r="B27" s="13"/>
      <c r="D27" s="13"/>
      <c r="E27" s="13"/>
      <c r="F27" s="13"/>
      <c r="H27" s="8">
        <v>-1699675000</v>
      </c>
    </row>
    <row r="28" spans="1:9" x14ac:dyDescent="0.25">
      <c r="A28" s="15" t="s">
        <v>56</v>
      </c>
      <c r="B28" s="13"/>
      <c r="C28" s="8"/>
      <c r="D28" s="13">
        <v>-3280754963</v>
      </c>
      <c r="E28" s="13">
        <v>-199625000</v>
      </c>
      <c r="F28" s="13">
        <v>-7149625000</v>
      </c>
      <c r="G28" s="8">
        <v>-4659675000</v>
      </c>
      <c r="I28" s="8">
        <v>-10899675000</v>
      </c>
    </row>
    <row r="29" spans="1:9" x14ac:dyDescent="0.25">
      <c r="A29" s="1" t="s">
        <v>85</v>
      </c>
      <c r="B29" s="13">
        <v>3885019082</v>
      </c>
      <c r="C29" s="8">
        <v>4153806634</v>
      </c>
      <c r="D29" s="13">
        <v>-1644184798</v>
      </c>
      <c r="E29" s="13">
        <v>8759422575</v>
      </c>
      <c r="F29" s="13">
        <v>10957940198</v>
      </c>
      <c r="G29" s="8">
        <v>3048800108</v>
      </c>
      <c r="H29" s="8">
        <v>17336121217</v>
      </c>
      <c r="I29" s="8">
        <v>26328517167</v>
      </c>
    </row>
    <row r="30" spans="1:9" x14ac:dyDescent="0.25">
      <c r="A30" s="15" t="s">
        <v>57</v>
      </c>
      <c r="B30" s="13"/>
      <c r="D30" s="13"/>
      <c r="E30" s="13"/>
      <c r="F30" s="13"/>
    </row>
    <row r="31" spans="1:9" x14ac:dyDescent="0.25">
      <c r="A31" s="15" t="s">
        <v>58</v>
      </c>
      <c r="B31" s="13"/>
      <c r="C31" s="13"/>
      <c r="D31" s="13"/>
      <c r="E31" s="13"/>
      <c r="F31" s="13"/>
    </row>
    <row r="32" spans="1:9" x14ac:dyDescent="0.25">
      <c r="A32" s="15" t="s">
        <v>59</v>
      </c>
      <c r="B32" s="13"/>
      <c r="D32" s="13"/>
      <c r="E32" s="13"/>
      <c r="F32" s="13"/>
    </row>
    <row r="33" spans="1:9" x14ac:dyDescent="0.25">
      <c r="A33" s="15" t="s">
        <v>60</v>
      </c>
      <c r="B33" s="13"/>
      <c r="D33" s="13"/>
      <c r="E33" s="13"/>
      <c r="F33" s="13"/>
    </row>
    <row r="34" spans="1:9" x14ac:dyDescent="0.25">
      <c r="A34" s="1" t="s">
        <v>61</v>
      </c>
      <c r="B34" s="13"/>
      <c r="D34" s="13"/>
      <c r="E34" s="13"/>
      <c r="F34" s="13"/>
    </row>
    <row r="35" spans="1:9" x14ac:dyDescent="0.25">
      <c r="A35" s="15" t="s">
        <v>62</v>
      </c>
      <c r="B35" s="13"/>
      <c r="D35" s="13"/>
      <c r="E35" s="13"/>
      <c r="F35" s="13"/>
    </row>
    <row r="36" spans="1:9" x14ac:dyDescent="0.25">
      <c r="A36" s="15" t="s">
        <v>97</v>
      </c>
      <c r="B36" s="13">
        <v>7544110365</v>
      </c>
      <c r="C36" s="13">
        <v>11775574782</v>
      </c>
      <c r="D36" s="13">
        <v>5170968981</v>
      </c>
      <c r="E36" s="13">
        <v>1835190076</v>
      </c>
      <c r="F36" s="13">
        <v>3166591331</v>
      </c>
      <c r="G36" s="8">
        <v>2151929702</v>
      </c>
      <c r="H36" s="8">
        <v>2746088971</v>
      </c>
      <c r="I36" s="8">
        <v>4295175874</v>
      </c>
    </row>
    <row r="37" spans="1:9" x14ac:dyDescent="0.25">
      <c r="A37" s="15" t="s">
        <v>63</v>
      </c>
      <c r="B37" s="13"/>
      <c r="D37" s="13"/>
      <c r="E37" s="13"/>
      <c r="F37" s="13"/>
    </row>
    <row r="38" spans="1:9" x14ac:dyDescent="0.25">
      <c r="A38" s="15" t="s">
        <v>64</v>
      </c>
      <c r="B38" s="13"/>
      <c r="D38" s="13"/>
      <c r="E38" s="13"/>
      <c r="F38" s="13"/>
    </row>
    <row r="39" spans="1:9" x14ac:dyDescent="0.25">
      <c r="A39" s="1" t="s">
        <v>65</v>
      </c>
      <c r="B39" s="13"/>
      <c r="D39" s="13"/>
      <c r="E39" s="13"/>
      <c r="F39" s="13"/>
    </row>
    <row r="40" spans="1:9" x14ac:dyDescent="0.25">
      <c r="A40" s="1" t="s">
        <v>66</v>
      </c>
      <c r="B40" s="13">
        <v>-29122122</v>
      </c>
      <c r="C40" s="22">
        <v>-53524122</v>
      </c>
      <c r="D40" s="13">
        <v>183734727</v>
      </c>
      <c r="E40" s="13">
        <v>304926881</v>
      </c>
      <c r="F40" s="13">
        <v>652650756</v>
      </c>
      <c r="G40" s="8">
        <v>366940239</v>
      </c>
      <c r="H40" s="8">
        <v>543850235</v>
      </c>
      <c r="I40" s="8">
        <v>800908505</v>
      </c>
    </row>
    <row r="41" spans="1:9" s="5" customFormat="1" x14ac:dyDescent="0.25">
      <c r="A41" s="19"/>
      <c r="B41" s="6">
        <f>SUM(B24:B40)</f>
        <v>-6612712809</v>
      </c>
      <c r="C41" s="6">
        <f>SUM(C24:C40)</f>
        <v>-8195683331</v>
      </c>
      <c r="D41" s="6">
        <f t="shared" ref="D41" si="1">SUM(D24:D40)</f>
        <v>-9564089553</v>
      </c>
      <c r="E41" s="6">
        <f>SUM(E24:E40)</f>
        <v>-3825649289</v>
      </c>
      <c r="F41" s="6">
        <f>SUM(F24:F40)</f>
        <v>-6106466860</v>
      </c>
      <c r="G41" s="6">
        <f t="shared" ref="G41:I41" si="2">SUM(G24:G40)</f>
        <v>-6864036179</v>
      </c>
      <c r="H41" s="6">
        <f t="shared" si="2"/>
        <v>1973864285</v>
      </c>
      <c r="I41" s="6">
        <f t="shared" si="2"/>
        <v>4163791439</v>
      </c>
    </row>
    <row r="42" spans="1:9" s="5" customFormat="1" x14ac:dyDescent="0.25">
      <c r="A42" s="19"/>
      <c r="B42" s="6">
        <f>B22+B41</f>
        <v>-5263325368</v>
      </c>
      <c r="C42" s="6">
        <f>C22+C41</f>
        <v>-5264109549</v>
      </c>
      <c r="D42" s="6">
        <f>D22+D41</f>
        <v>-7780727909</v>
      </c>
      <c r="E42" s="6">
        <f>E22+E41</f>
        <v>-1732982213</v>
      </c>
      <c r="F42" s="6">
        <f>F22+F41</f>
        <v>-1841812933</v>
      </c>
      <c r="G42" s="6">
        <f t="shared" ref="G42:I42" si="3">G22+G41</f>
        <v>-4961767016</v>
      </c>
      <c r="H42" s="6">
        <f t="shared" si="3"/>
        <v>4529000066</v>
      </c>
      <c r="I42" s="6">
        <f t="shared" si="3"/>
        <v>9221320953</v>
      </c>
    </row>
    <row r="43" spans="1:9" x14ac:dyDescent="0.25">
      <c r="A43" s="19"/>
      <c r="B43" s="17"/>
      <c r="C43" s="17"/>
    </row>
    <row r="44" spans="1:9" x14ac:dyDescent="0.25">
      <c r="A44" s="36" t="s">
        <v>136</v>
      </c>
    </row>
    <row r="45" spans="1:9" x14ac:dyDescent="0.25">
      <c r="A45" s="20" t="s">
        <v>76</v>
      </c>
      <c r="B45" s="13">
        <v>-102056425</v>
      </c>
      <c r="C45" s="13">
        <v>104285932</v>
      </c>
      <c r="D45" s="13">
        <v>-52632188</v>
      </c>
      <c r="E45" s="13">
        <v>-121998749</v>
      </c>
      <c r="F45" s="13">
        <v>-208339276</v>
      </c>
      <c r="G45" s="8">
        <v>-118167600</v>
      </c>
    </row>
    <row r="46" spans="1:9" x14ac:dyDescent="0.25">
      <c r="A46" s="21" t="s">
        <v>98</v>
      </c>
      <c r="B46" s="13">
        <v>174743560</v>
      </c>
      <c r="C46" s="13">
        <v>329597058</v>
      </c>
      <c r="D46" s="13">
        <v>2467821345</v>
      </c>
      <c r="E46" s="13">
        <v>-1889813524</v>
      </c>
      <c r="F46" s="13">
        <v>-693393927</v>
      </c>
      <c r="G46" s="8">
        <v>3884697891</v>
      </c>
      <c r="H46" s="8">
        <v>-1469485552</v>
      </c>
      <c r="I46" s="8">
        <v>-7737569326</v>
      </c>
    </row>
    <row r="47" spans="1:9" x14ac:dyDescent="0.25">
      <c r="A47" s="21" t="s">
        <v>99</v>
      </c>
      <c r="B47" s="13">
        <v>-200587806</v>
      </c>
      <c r="C47" s="13">
        <v>-225946172</v>
      </c>
      <c r="D47" s="13">
        <v>-38869624</v>
      </c>
      <c r="E47" s="13">
        <v>-121923476</v>
      </c>
      <c r="F47" s="13">
        <v>-193644067</v>
      </c>
      <c r="G47" s="8">
        <v>-89193269</v>
      </c>
      <c r="H47" s="8">
        <v>-183325139</v>
      </c>
    </row>
    <row r="48" spans="1:9" x14ac:dyDescent="0.25">
      <c r="A48" s="20" t="s">
        <v>67</v>
      </c>
      <c r="B48" s="13"/>
      <c r="C48" s="13"/>
      <c r="D48" s="13"/>
      <c r="E48" s="13"/>
      <c r="F48" s="13"/>
    </row>
    <row r="49" spans="1:9" x14ac:dyDescent="0.25">
      <c r="A49" s="1" t="s">
        <v>68</v>
      </c>
      <c r="B49" s="13"/>
      <c r="C49" s="13"/>
      <c r="D49" s="13"/>
      <c r="E49" s="13"/>
      <c r="F49" s="13"/>
    </row>
    <row r="50" spans="1:9" x14ac:dyDescent="0.25">
      <c r="A50" s="1" t="s">
        <v>77</v>
      </c>
      <c r="B50" s="13"/>
      <c r="C50" s="13"/>
      <c r="D50" s="13"/>
      <c r="E50" s="13"/>
      <c r="F50" s="13"/>
    </row>
    <row r="51" spans="1:9" x14ac:dyDescent="0.25">
      <c r="A51" s="1" t="s">
        <v>78</v>
      </c>
      <c r="B51" s="13"/>
      <c r="C51" s="13"/>
      <c r="D51" s="13"/>
      <c r="E51" s="13"/>
      <c r="F51" s="13"/>
      <c r="I51" s="8">
        <v>-542491514</v>
      </c>
    </row>
    <row r="52" spans="1:9" x14ac:dyDescent="0.25">
      <c r="A52" s="1" t="s">
        <v>79</v>
      </c>
      <c r="B52" s="13"/>
      <c r="C52" s="13"/>
      <c r="D52" s="13"/>
      <c r="E52" s="13"/>
      <c r="F52" s="13"/>
    </row>
    <row r="53" spans="1:9" x14ac:dyDescent="0.25">
      <c r="A53" s="1" t="s">
        <v>69</v>
      </c>
      <c r="B53" s="13"/>
      <c r="C53" s="13"/>
      <c r="D53" s="13"/>
      <c r="E53" s="13"/>
      <c r="F53" s="13"/>
      <c r="H53" s="8">
        <v>-479247042</v>
      </c>
      <c r="I53" s="8">
        <v>-165182109</v>
      </c>
    </row>
    <row r="54" spans="1:9" x14ac:dyDescent="0.25">
      <c r="A54" s="15" t="s">
        <v>18</v>
      </c>
      <c r="B54" s="13"/>
      <c r="C54" s="13"/>
      <c r="D54" s="13"/>
      <c r="E54" s="13"/>
      <c r="F54" s="13"/>
    </row>
    <row r="55" spans="1:9" s="5" customFormat="1" x14ac:dyDescent="0.25">
      <c r="A55" s="19"/>
      <c r="B55" s="6">
        <f>SUM(B45:B54)</f>
        <v>-127900671</v>
      </c>
      <c r="C55" s="6">
        <f>SUM(C45:C54)</f>
        <v>207936818</v>
      </c>
      <c r="D55" s="6">
        <f>D45+D46+D47</f>
        <v>2376319533</v>
      </c>
      <c r="E55" s="6">
        <f>E45+E46+E47</f>
        <v>-2133735749</v>
      </c>
      <c r="F55" s="6">
        <f>F45+F46+F47</f>
        <v>-1095377270</v>
      </c>
      <c r="G55" s="6">
        <f>G45+G46+G47</f>
        <v>3677337022</v>
      </c>
      <c r="H55" s="6">
        <f>SUM(H45:H53)</f>
        <v>-2132057733</v>
      </c>
      <c r="I55" s="6">
        <f>SUM(I45:I53)</f>
        <v>-8445242949</v>
      </c>
    </row>
    <row r="56" spans="1:9" s="5" customFormat="1" x14ac:dyDescent="0.25">
      <c r="A56" s="19"/>
      <c r="B56" s="6"/>
      <c r="C56" s="6"/>
      <c r="D56" s="6"/>
      <c r="E56" s="6"/>
      <c r="F56" s="6"/>
    </row>
    <row r="57" spans="1:9" x14ac:dyDescent="0.25">
      <c r="A57" s="36" t="s">
        <v>137</v>
      </c>
    </row>
    <row r="58" spans="1:9" x14ac:dyDescent="0.25">
      <c r="A58" t="s">
        <v>70</v>
      </c>
      <c r="B58" s="13"/>
      <c r="C58" s="13"/>
      <c r="D58" s="13"/>
      <c r="E58" s="13"/>
      <c r="F58" s="13"/>
    </row>
    <row r="59" spans="1:9" x14ac:dyDescent="0.25">
      <c r="A59" t="s">
        <v>71</v>
      </c>
      <c r="B59" s="13"/>
      <c r="C59" s="13"/>
      <c r="D59" s="13"/>
      <c r="E59" s="13"/>
      <c r="F59" s="13"/>
    </row>
    <row r="60" spans="1:9" x14ac:dyDescent="0.25">
      <c r="A60" t="s">
        <v>72</v>
      </c>
      <c r="B60" s="13"/>
      <c r="C60" s="13"/>
      <c r="D60" s="13"/>
      <c r="E60" s="13"/>
      <c r="F60" s="13"/>
    </row>
    <row r="61" spans="1:9" x14ac:dyDescent="0.25">
      <c r="A61" t="s">
        <v>80</v>
      </c>
      <c r="B61" s="13">
        <v>5000000000</v>
      </c>
      <c r="C61" s="13">
        <v>3750000000</v>
      </c>
      <c r="D61" s="13"/>
      <c r="E61" s="13"/>
      <c r="F61" s="13"/>
      <c r="H61" s="8">
        <v>820598598</v>
      </c>
      <c r="I61" s="8">
        <v>820598598</v>
      </c>
    </row>
    <row r="62" spans="1:9" s="5" customFormat="1" x14ac:dyDescent="0.25">
      <c r="A62" s="19"/>
      <c r="B62" s="6">
        <f t="shared" ref="B62:I62" si="4">SUM(B58:B61)</f>
        <v>5000000000</v>
      </c>
      <c r="C62" s="6">
        <f t="shared" si="4"/>
        <v>3750000000</v>
      </c>
      <c r="D62" s="6">
        <f t="shared" si="4"/>
        <v>0</v>
      </c>
      <c r="E62" s="6">
        <f t="shared" si="4"/>
        <v>0</v>
      </c>
      <c r="F62" s="6">
        <f t="shared" si="4"/>
        <v>0</v>
      </c>
      <c r="G62" s="6">
        <f t="shared" si="4"/>
        <v>0</v>
      </c>
      <c r="H62" s="6">
        <f t="shared" si="4"/>
        <v>820598598</v>
      </c>
      <c r="I62" s="6">
        <f t="shared" si="4"/>
        <v>820598598</v>
      </c>
    </row>
    <row r="63" spans="1:9" s="5" customFormat="1" x14ac:dyDescent="0.25">
      <c r="A63" s="19"/>
    </row>
    <row r="64" spans="1:9" s="5" customFormat="1" x14ac:dyDescent="0.25">
      <c r="A64" s="36" t="s">
        <v>138</v>
      </c>
      <c r="B64" s="6">
        <f>B62+B55+B42</f>
        <v>-391226039</v>
      </c>
      <c r="C64" s="6">
        <f>C62+C55+C42</f>
        <v>-1306172731</v>
      </c>
      <c r="D64" s="6">
        <f>D62+D55+D42</f>
        <v>-5404408376</v>
      </c>
      <c r="E64" s="6">
        <f>E62+E55+E42</f>
        <v>-3866717962</v>
      </c>
      <c r="F64" s="6">
        <f>F42+F55+F62</f>
        <v>-2937190203</v>
      </c>
      <c r="G64" s="6">
        <f t="shared" ref="G64:I64" si="5">G42+G55+G62</f>
        <v>-1284429994</v>
      </c>
      <c r="H64" s="6">
        <f t="shared" si="5"/>
        <v>3217540931</v>
      </c>
      <c r="I64" s="6">
        <f t="shared" si="5"/>
        <v>1596676602</v>
      </c>
    </row>
    <row r="65" spans="1:9" x14ac:dyDescent="0.25">
      <c r="A65" s="37" t="s">
        <v>143</v>
      </c>
      <c r="B65" s="13">
        <v>-2300891</v>
      </c>
      <c r="C65" s="13">
        <v>-3213796</v>
      </c>
      <c r="D65" s="8">
        <v>-1571621</v>
      </c>
      <c r="E65" s="8">
        <v>1242445</v>
      </c>
      <c r="F65" s="8">
        <v>1245459</v>
      </c>
      <c r="G65" s="8">
        <v>-1298347</v>
      </c>
      <c r="H65" s="8">
        <v>-630815</v>
      </c>
      <c r="I65" s="8">
        <v>2358692</v>
      </c>
    </row>
    <row r="66" spans="1:9" x14ac:dyDescent="0.25">
      <c r="A66" s="37" t="s">
        <v>139</v>
      </c>
      <c r="B66" s="8">
        <v>20402859288</v>
      </c>
      <c r="C66" s="8">
        <v>20402859288</v>
      </c>
      <c r="D66" s="8">
        <v>20567156381</v>
      </c>
      <c r="E66" s="8">
        <v>20567156381</v>
      </c>
      <c r="F66" s="8">
        <v>20567156381</v>
      </c>
      <c r="G66" s="8">
        <v>17059496243</v>
      </c>
      <c r="H66" s="8">
        <v>17059496243</v>
      </c>
      <c r="I66" s="8">
        <v>17059496243</v>
      </c>
    </row>
    <row r="67" spans="1:9" s="5" customFormat="1" x14ac:dyDescent="0.25">
      <c r="A67" s="36" t="s">
        <v>140</v>
      </c>
      <c r="B67" s="6">
        <f>B64+B66+B65</f>
        <v>20009332358</v>
      </c>
      <c r="C67" s="6">
        <f>C64+C66+C65</f>
        <v>19093472761</v>
      </c>
      <c r="D67" s="6">
        <f t="shared" ref="D67:I67" si="6">D64+D66+D65</f>
        <v>15161176384</v>
      </c>
      <c r="E67" s="6">
        <f t="shared" si="6"/>
        <v>16701680864</v>
      </c>
      <c r="F67" s="6">
        <f t="shared" si="6"/>
        <v>17631211637</v>
      </c>
      <c r="G67" s="6">
        <f t="shared" si="6"/>
        <v>15773767902</v>
      </c>
      <c r="H67" s="6">
        <f t="shared" si="6"/>
        <v>20276406359</v>
      </c>
      <c r="I67" s="6">
        <f t="shared" si="6"/>
        <v>18658531537</v>
      </c>
    </row>
    <row r="68" spans="1:9" x14ac:dyDescent="0.25">
      <c r="A68" s="37" t="s">
        <v>141</v>
      </c>
      <c r="B68" s="24">
        <f>B42/('1'!B42/10)</f>
        <v>-11.87629257657332</v>
      </c>
      <c r="C68" s="24">
        <f>C42/('1'!C42/10)</f>
        <v>-10.328749583684905</v>
      </c>
      <c r="D68" s="24">
        <f>D42/('1'!D42/10)</f>
        <v>-15.266625704268616</v>
      </c>
      <c r="E68" s="24">
        <f>E42/('1'!E42/10)</f>
        <v>-3.022486798320613</v>
      </c>
      <c r="F68" s="24">
        <f>F42/('1'!F42/10)</f>
        <v>-3.2122979873704383</v>
      </c>
      <c r="G68" s="24">
        <f>G42/('1'!G42/10)</f>
        <v>-8.6537964381303567</v>
      </c>
      <c r="H68" s="24">
        <f>H42/('1'!H42/10)</f>
        <v>6.7604135130385465</v>
      </c>
      <c r="I68" s="24">
        <f>I42/('1'!I42/10)</f>
        <v>13.764615118185491</v>
      </c>
    </row>
    <row r="69" spans="1:9" x14ac:dyDescent="0.25">
      <c r="A69" s="36" t="s">
        <v>142</v>
      </c>
      <c r="B69" s="6">
        <f>'1'!B42/10</f>
        <v>443179160</v>
      </c>
      <c r="C69" s="6">
        <f>'1'!C42/10</f>
        <v>509656034</v>
      </c>
      <c r="D69" s="6">
        <f>'1'!D42/10</f>
        <v>509656034</v>
      </c>
      <c r="E69" s="6">
        <f>'1'!E42/10</f>
        <v>573363038</v>
      </c>
      <c r="F69" s="6">
        <f>'1'!F42/10</f>
        <v>573363038</v>
      </c>
      <c r="G69" s="6">
        <f>'1'!G42/10</f>
        <v>573363038</v>
      </c>
      <c r="H69" s="6">
        <f>'1'!H42/10</f>
        <v>669929444</v>
      </c>
      <c r="I69" s="6">
        <f>'1'!I42/10</f>
        <v>669929444</v>
      </c>
    </row>
    <row r="70" spans="1:9" x14ac:dyDescent="0.25">
      <c r="A70" s="21"/>
    </row>
    <row r="71" spans="1:9" x14ac:dyDescent="0.25">
      <c r="A71" s="21"/>
    </row>
    <row r="72" spans="1:9" x14ac:dyDescent="0.25">
      <c r="A72" s="21"/>
    </row>
    <row r="73" spans="1:9" x14ac:dyDescent="0.25">
      <c r="A73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1" sqref="N11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5" t="s">
        <v>81</v>
      </c>
    </row>
    <row r="2" spans="1:6" x14ac:dyDescent="0.25">
      <c r="A2" s="5" t="s">
        <v>87</v>
      </c>
    </row>
    <row r="3" spans="1:6" x14ac:dyDescent="0.25">
      <c r="A3" t="s">
        <v>100</v>
      </c>
    </row>
    <row r="4" spans="1:6" ht="18.75" x14ac:dyDescent="0.3">
      <c r="A4" s="4"/>
      <c r="B4" s="31" t="s">
        <v>101</v>
      </c>
      <c r="C4" s="31" t="s">
        <v>102</v>
      </c>
      <c r="D4" s="31" t="s">
        <v>103</v>
      </c>
      <c r="E4" s="31" t="s">
        <v>101</v>
      </c>
      <c r="F4" s="31" t="s">
        <v>102</v>
      </c>
    </row>
    <row r="5" spans="1:6" ht="15.75" x14ac:dyDescent="0.25">
      <c r="B5" s="32">
        <v>42916</v>
      </c>
      <c r="C5" s="32">
        <v>43008</v>
      </c>
      <c r="D5" s="32">
        <v>43190</v>
      </c>
      <c r="E5" s="32">
        <v>43281</v>
      </c>
      <c r="F5" s="32">
        <v>43373</v>
      </c>
    </row>
    <row r="6" spans="1:6" x14ac:dyDescent="0.25">
      <c r="A6" t="s">
        <v>104</v>
      </c>
      <c r="B6" s="25">
        <f>'2'!B7/'2'!B8</f>
        <v>0.33990637443523036</v>
      </c>
      <c r="C6" s="25">
        <f>'2'!C7/'2'!C8</f>
        <v>0.34436591452977949</v>
      </c>
      <c r="D6" s="25">
        <f>'2'!D7/'2'!D8</f>
        <v>0.33134581367349292</v>
      </c>
      <c r="E6" s="25">
        <f>'2'!E7/'2'!E8</f>
        <v>0.32716722341394366</v>
      </c>
      <c r="F6" s="25">
        <f>'2'!F7/'2'!F8</f>
        <v>0.32349203096250578</v>
      </c>
    </row>
    <row r="7" spans="1:6" x14ac:dyDescent="0.25">
      <c r="A7" t="s">
        <v>88</v>
      </c>
      <c r="B7" s="25">
        <f>'2'!B29/'2'!B14</f>
        <v>0.47042967615960052</v>
      </c>
      <c r="C7" s="25">
        <f>'2'!C29/'2'!C14</f>
        <v>0.46607372076760445</v>
      </c>
      <c r="D7" s="25">
        <f>'2'!D29/'2'!D14</f>
        <v>0.48589864524858445</v>
      </c>
      <c r="E7" s="25">
        <f>'2'!E29/'2'!E14</f>
        <v>0.49848496419785726</v>
      </c>
      <c r="F7" s="25">
        <f>'2'!F29/'2'!F14</f>
        <v>0.50764034287273629</v>
      </c>
    </row>
    <row r="8" spans="1:6" x14ac:dyDescent="0.25">
      <c r="A8" t="s">
        <v>89</v>
      </c>
      <c r="B8" s="25">
        <f>'2'!B43/'2'!B14</f>
        <v>0.11032271460652951</v>
      </c>
      <c r="C8" s="25">
        <f>'2'!C43/'2'!C14</f>
        <v>8.1396069296839652E-2</v>
      </c>
      <c r="D8" s="25">
        <f>'2'!D43/'2'!D14</f>
        <v>0.17552478412828523</v>
      </c>
      <c r="E8" s="25">
        <f>'2'!E43/'2'!E14</f>
        <v>0.19006305096449574</v>
      </c>
      <c r="F8" s="25">
        <f>'2'!F43/'2'!F14</f>
        <v>0.16416192600346927</v>
      </c>
    </row>
    <row r="9" spans="1:6" x14ac:dyDescent="0.25">
      <c r="A9" t="s">
        <v>105</v>
      </c>
      <c r="B9" s="25">
        <f>'2'!B43/'1'!B23</f>
        <v>2.3009721632237237E-3</v>
      </c>
      <c r="C9" s="25">
        <f>'2'!C43/'1'!C23</f>
        <v>2.5693549718606152E-3</v>
      </c>
      <c r="D9" s="25">
        <f>'2'!D43/'1'!D23</f>
        <v>1.8151621666483188E-3</v>
      </c>
      <c r="E9" s="25">
        <f>'2'!E43/'1'!E23</f>
        <v>4.0610546061516963E-3</v>
      </c>
      <c r="F9" s="25">
        <f>'2'!F43/'1'!F23</f>
        <v>5.3903364567550374E-3</v>
      </c>
    </row>
    <row r="10" spans="1:6" x14ac:dyDescent="0.25">
      <c r="A10" t="s">
        <v>106</v>
      </c>
      <c r="B10" s="25">
        <f>'2'!B43/'1'!B49</f>
        <v>4.2240192905319399E-2</v>
      </c>
      <c r="C10" s="25">
        <f>'2'!C43/'1'!C49</f>
        <v>4.8180078830202998E-2</v>
      </c>
      <c r="D10" s="25">
        <f>'2'!D43/'1'!D49</f>
        <v>3.0636341401304387E-2</v>
      </c>
      <c r="E10" s="25">
        <f>'2'!E43/'1'!E49</f>
        <v>6.9632583888005903E-2</v>
      </c>
      <c r="F10" s="25">
        <f>'2'!F43/'1'!F49</f>
        <v>9.0515557478120595E-2</v>
      </c>
    </row>
    <row r="11" spans="1:6" x14ac:dyDescent="0.25">
      <c r="A11" t="s">
        <v>90</v>
      </c>
      <c r="B11" s="26">
        <v>0.1157</v>
      </c>
      <c r="C11" s="26">
        <v>0.1077</v>
      </c>
      <c r="D11" s="26">
        <v>0.1202</v>
      </c>
      <c r="E11" s="26">
        <v>0.1129</v>
      </c>
      <c r="F11" s="26">
        <v>0.1376</v>
      </c>
    </row>
    <row r="12" spans="1:6" x14ac:dyDescent="0.25">
      <c r="A12" t="s">
        <v>107</v>
      </c>
      <c r="B12" s="26">
        <v>3.6200000000000003E-2</v>
      </c>
      <c r="C12" s="26">
        <v>2.6700000000000002E-2</v>
      </c>
      <c r="D12" s="26">
        <v>2.0799999999999999E-2</v>
      </c>
      <c r="E12" s="26">
        <v>4.36E-2</v>
      </c>
      <c r="F12" s="26">
        <v>4.2999999999999997E-2</v>
      </c>
    </row>
    <row r="13" spans="1:6" x14ac:dyDescent="0.25">
      <c r="A13" t="s">
        <v>108</v>
      </c>
      <c r="B13" s="25">
        <v>0.70579999999999998</v>
      </c>
      <c r="C13" s="25">
        <v>0.80300000000000005</v>
      </c>
      <c r="D13" s="25">
        <v>0.82420000000000004</v>
      </c>
      <c r="E13" s="25">
        <v>0.77690000000000003</v>
      </c>
      <c r="F13" s="25">
        <v>0.83450000000000002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2020-04-12T14:33:11Z</dcterms:modified>
</cp:coreProperties>
</file>