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5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43" i="5" l="1"/>
  <c r="I36" i="1"/>
  <c r="I40" i="1" s="1"/>
  <c r="I48" i="5"/>
  <c r="I40" i="5"/>
  <c r="I27" i="5"/>
  <c r="I13" i="5"/>
  <c r="I66" i="3"/>
  <c r="I59" i="3"/>
  <c r="I53" i="3"/>
  <c r="I41" i="3"/>
  <c r="I22" i="3"/>
  <c r="I7" i="5"/>
  <c r="I54" i="1"/>
  <c r="I49" i="1"/>
  <c r="I53" i="1" s="1"/>
  <c r="I17" i="1"/>
  <c r="I14" i="1"/>
  <c r="I10" i="1"/>
  <c r="I7" i="1"/>
  <c r="I42" i="3" l="1"/>
  <c r="I61" i="3" s="1"/>
  <c r="I64" i="3" s="1"/>
  <c r="I14" i="5"/>
  <c r="I29" i="5" s="1"/>
  <c r="I42" i="5" s="1"/>
  <c r="I46" i="5" s="1"/>
  <c r="I47" i="5" s="1"/>
  <c r="I50" i="1"/>
  <c r="I23" i="1"/>
  <c r="H65" i="3"/>
  <c r="H66" i="3"/>
  <c r="H64" i="3"/>
  <c r="H42" i="3"/>
  <c r="H41" i="3"/>
  <c r="H59" i="3"/>
  <c r="G59" i="3"/>
  <c r="G61" i="3" s="1"/>
  <c r="G64" i="3" s="1"/>
  <c r="H22" i="3"/>
  <c r="H53" i="3"/>
  <c r="G66" i="3"/>
  <c r="G65" i="3"/>
  <c r="H40" i="5"/>
  <c r="H42" i="5" s="1"/>
  <c r="H43" i="5"/>
  <c r="G43" i="5"/>
  <c r="F27" i="5"/>
  <c r="G42" i="5"/>
  <c r="G40" i="5"/>
  <c r="F40" i="5"/>
  <c r="H27" i="5"/>
  <c r="H23" i="1"/>
  <c r="H7" i="5"/>
  <c r="H48" i="5"/>
  <c r="H54" i="1"/>
  <c r="H49" i="1"/>
  <c r="H53" i="1" s="1"/>
  <c r="H36" i="1"/>
  <c r="H40" i="1" s="1"/>
  <c r="H17" i="1"/>
  <c r="H14" i="1"/>
  <c r="H10" i="1"/>
  <c r="H7" i="1"/>
  <c r="G48" i="5"/>
  <c r="G13" i="5"/>
  <c r="G14" i="5"/>
  <c r="G7" i="5"/>
  <c r="G42" i="3"/>
  <c r="G41" i="3"/>
  <c r="G22" i="3"/>
  <c r="G53" i="3"/>
  <c r="I65" i="3" l="1"/>
  <c r="H46" i="5"/>
  <c r="H47" i="5" s="1"/>
  <c r="G46" i="5"/>
  <c r="G47" i="5" s="1"/>
  <c r="H50" i="1"/>
  <c r="H13" i="5"/>
  <c r="H14" i="5" s="1"/>
  <c r="G27" i="5"/>
  <c r="G54" i="1"/>
  <c r="G53" i="1"/>
  <c r="G49" i="1"/>
  <c r="G36" i="1"/>
  <c r="G40" i="1" s="1"/>
  <c r="G17" i="1"/>
  <c r="G14" i="1"/>
  <c r="G10" i="1"/>
  <c r="G23" i="1" s="1"/>
  <c r="G7" i="1"/>
  <c r="H61" i="3" l="1"/>
  <c r="H29" i="5"/>
  <c r="G29" i="5"/>
  <c r="G50" i="1"/>
  <c r="C48" i="5"/>
  <c r="D48" i="5"/>
  <c r="E48" i="5"/>
  <c r="F48" i="5"/>
  <c r="B48" i="5"/>
  <c r="F43" i="5"/>
  <c r="E43" i="5"/>
  <c r="D43" i="5"/>
  <c r="C43" i="5"/>
  <c r="B43" i="5"/>
  <c r="E40" i="5"/>
  <c r="D40" i="5"/>
  <c r="C40" i="5"/>
  <c r="B40" i="5"/>
  <c r="E27" i="5"/>
  <c r="D27" i="5"/>
  <c r="C27" i="5"/>
  <c r="B27" i="5"/>
  <c r="F13" i="5"/>
  <c r="E13" i="5"/>
  <c r="D13" i="5"/>
  <c r="C13" i="5"/>
  <c r="B13" i="5"/>
  <c r="F7" i="5"/>
  <c r="F14" i="5" s="1"/>
  <c r="F29" i="5" s="1"/>
  <c r="E7" i="5"/>
  <c r="D7" i="5"/>
  <c r="C7" i="5"/>
  <c r="C14" i="5" s="1"/>
  <c r="B7" i="5"/>
  <c r="B14" i="5" s="1"/>
  <c r="B29" i="5" s="1"/>
  <c r="F42" i="5" l="1"/>
  <c r="F46" i="5" s="1"/>
  <c r="F47" i="5" s="1"/>
  <c r="B42" i="5"/>
  <c r="B46" i="5" s="1"/>
  <c r="B47" i="5" s="1"/>
  <c r="C29" i="5"/>
  <c r="C42" i="5" s="1"/>
  <c r="C46" i="5" s="1"/>
  <c r="C47" i="5" s="1"/>
  <c r="D14" i="5"/>
  <c r="D29" i="5" s="1"/>
  <c r="D42" i="5" s="1"/>
  <c r="D46" i="5" s="1"/>
  <c r="D47" i="5" s="1"/>
  <c r="E14" i="5"/>
  <c r="E29" i="5" s="1"/>
  <c r="E42" i="5" s="1"/>
  <c r="E46" i="5" s="1"/>
  <c r="E47" i="5" s="1"/>
  <c r="C66" i="3"/>
  <c r="D66" i="3"/>
  <c r="E66" i="3"/>
  <c r="F66" i="3"/>
  <c r="B66" i="3"/>
  <c r="C54" i="1"/>
  <c r="D54" i="1"/>
  <c r="E54" i="1"/>
  <c r="F54" i="1"/>
  <c r="B54" i="1"/>
  <c r="F41" i="3" l="1"/>
  <c r="B14" i="1"/>
  <c r="C14" i="1"/>
  <c r="D14" i="1"/>
  <c r="E10" i="1"/>
  <c r="E17" i="1"/>
  <c r="E7" i="1"/>
  <c r="E23" i="1" s="1"/>
  <c r="E14" i="1"/>
  <c r="C50" i="1" l="1"/>
  <c r="C36" i="1"/>
  <c r="C39" i="1" s="1"/>
  <c r="C53" i="1" l="1"/>
  <c r="C51" i="1"/>
  <c r="B59" i="3"/>
  <c r="C59" i="3"/>
  <c r="D59" i="3"/>
  <c r="E59" i="3"/>
  <c r="F59" i="3"/>
  <c r="F36" i="1" l="1"/>
  <c r="F39" i="1" s="1"/>
  <c r="C53" i="3"/>
  <c r="B53" i="3"/>
  <c r="C41" i="3"/>
  <c r="D22" i="3"/>
  <c r="E22" i="3"/>
  <c r="F22" i="3"/>
  <c r="F42" i="3" s="1"/>
  <c r="B22" i="3"/>
  <c r="C22" i="3"/>
  <c r="B36" i="1"/>
  <c r="B39" i="1" s="1"/>
  <c r="B7" i="1"/>
  <c r="B10" i="1"/>
  <c r="B17" i="1"/>
  <c r="B50" i="1"/>
  <c r="F53" i="3"/>
  <c r="E53" i="3"/>
  <c r="D53" i="3"/>
  <c r="E41" i="3"/>
  <c r="D41" i="3"/>
  <c r="B41" i="3"/>
  <c r="F6" i="4"/>
  <c r="E6" i="4"/>
  <c r="D6" i="4"/>
  <c r="C6" i="4"/>
  <c r="B6" i="4"/>
  <c r="F50" i="1"/>
  <c r="E50" i="1"/>
  <c r="D50" i="1"/>
  <c r="E36" i="1"/>
  <c r="E39" i="1" s="1"/>
  <c r="D36" i="1"/>
  <c r="D39" i="1" s="1"/>
  <c r="F17" i="1"/>
  <c r="D17" i="1"/>
  <c r="C17" i="1"/>
  <c r="F10" i="1"/>
  <c r="D10" i="1"/>
  <c r="C10" i="1"/>
  <c r="F7" i="1"/>
  <c r="D7" i="1"/>
  <c r="C7" i="1"/>
  <c r="B23" i="1" l="1"/>
  <c r="C23" i="1"/>
  <c r="F23" i="1"/>
  <c r="D23" i="1"/>
  <c r="D53" i="1"/>
  <c r="E53" i="1"/>
  <c r="F53" i="1"/>
  <c r="B53" i="1"/>
  <c r="E51" i="1"/>
  <c r="D51" i="1"/>
  <c r="F51" i="1"/>
  <c r="B51" i="1"/>
  <c r="C42" i="3"/>
  <c r="D42" i="3"/>
  <c r="B42" i="3"/>
  <c r="E42" i="3"/>
  <c r="B7" i="4" l="1"/>
  <c r="C7" i="4"/>
  <c r="D7" i="4"/>
  <c r="E7" i="4"/>
  <c r="F7" i="4"/>
  <c r="E61" i="3"/>
  <c r="E64" i="3" s="1"/>
  <c r="E65" i="3"/>
  <c r="F61" i="3"/>
  <c r="F64" i="3" s="1"/>
  <c r="F65" i="3"/>
  <c r="B61" i="3"/>
  <c r="B64" i="3" s="1"/>
  <c r="B65" i="3"/>
  <c r="D61" i="3"/>
  <c r="D64" i="3" s="1"/>
  <c r="D65" i="3"/>
  <c r="C61" i="3"/>
  <c r="C64" i="3" s="1"/>
  <c r="C65" i="3"/>
  <c r="B8" i="4" l="1"/>
  <c r="B10" i="4"/>
  <c r="B9" i="4"/>
  <c r="C8" i="4"/>
  <c r="C10" i="4"/>
  <c r="C9" i="4"/>
  <c r="D8" i="4"/>
  <c r="D9" i="4"/>
  <c r="D10" i="4"/>
  <c r="E8" i="4"/>
  <c r="E9" i="4"/>
  <c r="E10" i="4"/>
  <c r="F8" i="4"/>
  <c r="F9" i="4"/>
  <c r="F10" i="4"/>
</calcChain>
</file>

<file path=xl/sharedStrings.xml><?xml version="1.0" encoding="utf-8"?>
<sst xmlns="http://schemas.openxmlformats.org/spreadsheetml/2006/main" count="184" uniqueCount="154">
  <si>
    <t>Cash</t>
  </si>
  <si>
    <t>In hand(including foreign currencies)</t>
  </si>
  <si>
    <t>Balance with Banglasesh Bank and its bank(s)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</si>
  <si>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</si>
  <si>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</si>
  <si>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</si>
  <si>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</si>
  <si>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</si>
  <si>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</si>
  <si>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Loan,cash credits,overdrafts,etc</t>
  </si>
  <si>
    <t>Bills purchased and discontinued</t>
  </si>
  <si>
    <t>Other assets</t>
  </si>
  <si>
    <t>Liabilities</t>
  </si>
  <si>
    <t>Deposits and other accounts</t>
  </si>
  <si>
    <t>Current deposits</t>
  </si>
  <si>
    <t>Bills payable</t>
  </si>
  <si>
    <t>Savings bank deposits</t>
  </si>
  <si>
    <t>Fixed deposits</t>
  </si>
  <si>
    <t>Bearer certificate of deposits</t>
  </si>
  <si>
    <t>Other liabilities</t>
  </si>
  <si>
    <t>Non-Controlling Interest</t>
  </si>
  <si>
    <t>Paid-up capital</t>
  </si>
  <si>
    <t>Statutory reserve</t>
  </si>
  <si>
    <t>FOREX Gain/Loss</t>
  </si>
  <si>
    <t>Retained earnings</t>
  </si>
  <si>
    <t>Interest Income</t>
  </si>
  <si>
    <t>Interest paid on deposit,borrowings,etc</t>
  </si>
  <si>
    <t>Investment income</t>
  </si>
  <si>
    <t>Commission,exchange,and brokerage</t>
  </si>
  <si>
    <t>Other income</t>
  </si>
  <si>
    <t>Salary and allowances</t>
  </si>
  <si>
    <t>Rent,taxes,insurances,electricity,etc</t>
  </si>
  <si>
    <t>Legal expenses</t>
  </si>
  <si>
    <t>Postage,stamps,telecommunication,etc</t>
  </si>
  <si>
    <t>Stationery,printing,advertisement,etc</t>
  </si>
  <si>
    <t>Chief executive's salary and fees</t>
  </si>
  <si>
    <t>Directors' fees</t>
  </si>
  <si>
    <t>Auditors' fees</t>
  </si>
  <si>
    <t>Charges on loan losses</t>
  </si>
  <si>
    <t>Depreciation and repair of Bank's asset</t>
  </si>
  <si>
    <t>Other expenses</t>
  </si>
  <si>
    <t>Other non operating income</t>
  </si>
  <si>
    <t>Current tax</t>
  </si>
  <si>
    <t>Deferred tax</t>
  </si>
  <si>
    <t xml:space="preserve">Interest receipts </t>
  </si>
  <si>
    <t>Interest payments</t>
  </si>
  <si>
    <t>Salaries and allowances paid</t>
  </si>
  <si>
    <t xml:space="preserve">Depreciation charged </t>
  </si>
  <si>
    <t>Income from investments</t>
  </si>
  <si>
    <t>Dividend received</t>
  </si>
  <si>
    <t xml:space="preserve">Fees and commision receipts </t>
  </si>
  <si>
    <t>Recoveries on loans previously written off</t>
  </si>
  <si>
    <t>Cash payment to employee</t>
  </si>
  <si>
    <t>Cash payment to suppliers</t>
  </si>
  <si>
    <t>Income tax paid</t>
  </si>
  <si>
    <t>Receipts from other operating activities</t>
  </si>
  <si>
    <t>Payment for other operating activities</t>
  </si>
  <si>
    <t>Statutory deposit</t>
  </si>
  <si>
    <t>Deposit from other banks</t>
  </si>
  <si>
    <t>Certificate of Deposit</t>
  </si>
  <si>
    <t>Trading liabilities</t>
  </si>
  <si>
    <t>Balance against cash reserve requirement</t>
  </si>
  <si>
    <t>Recovery of BCCI assets</t>
  </si>
  <si>
    <t>(Purchase)/sale of trading securities,bonds,etc</t>
  </si>
  <si>
    <t>Non Banking asset</t>
  </si>
  <si>
    <t>Liability for Tax</t>
  </si>
  <si>
    <t>Liability for Provision</t>
  </si>
  <si>
    <t>Forex Gain/Loss</t>
  </si>
  <si>
    <t>Other liablities</t>
  </si>
  <si>
    <t>Dividend Received</t>
  </si>
  <si>
    <t>Interest Received</t>
  </si>
  <si>
    <t>Purchase of property,plant,and equipment</t>
  </si>
  <si>
    <t>Increase in long-term borrowing</t>
  </si>
  <si>
    <t>Decrease in long-term borrowing</t>
  </si>
  <si>
    <t>Dividend paid</t>
  </si>
  <si>
    <t>Other deposits</t>
  </si>
  <si>
    <t>Minority Interest</t>
  </si>
  <si>
    <t>Provision for Loans and Advances</t>
  </si>
  <si>
    <t>Other provisions</t>
  </si>
  <si>
    <t>Payment to Suppliers</t>
  </si>
  <si>
    <t>Loans and advances to customers</t>
  </si>
  <si>
    <t xml:space="preserve">Income Received from Investment </t>
  </si>
  <si>
    <t>Sale of securities</t>
  </si>
  <si>
    <t>Payments for Purchase of Securities</t>
  </si>
  <si>
    <t>Sale of property,plant,and equipment</t>
  </si>
  <si>
    <t xml:space="preserve">Special Notice Deposits </t>
  </si>
  <si>
    <t>General Reserve</t>
  </si>
  <si>
    <t>Deposit from Customers</t>
  </si>
  <si>
    <t>Treasury Bills/Bonds</t>
  </si>
  <si>
    <t>Term deposits</t>
  </si>
  <si>
    <t>Specific Provision</t>
  </si>
  <si>
    <t>NCC Bank Limited</t>
  </si>
  <si>
    <t>Contribution to NCC Bank Foundation</t>
  </si>
  <si>
    <t>Other reserve including assets revaluation reserve</t>
  </si>
  <si>
    <t>Ratio</t>
  </si>
  <si>
    <t>Operating Margin</t>
  </si>
  <si>
    <t>Net Margin</t>
  </si>
  <si>
    <t>Capital to Risk Weighted Assets Ratio</t>
  </si>
  <si>
    <t>Surplus in profit and loss account</t>
  </si>
  <si>
    <t>General provision</t>
  </si>
  <si>
    <t>Provision for off shore banking unit</t>
  </si>
  <si>
    <t>Provision for investment fluctuation in share</t>
  </si>
  <si>
    <t>Provision for other assest</t>
  </si>
  <si>
    <t>Provision for nosto account</t>
  </si>
  <si>
    <t>Provision for off-balance sheet exposures</t>
  </si>
  <si>
    <t>Other liablities account of customer</t>
  </si>
  <si>
    <t>Effects of exchange rate changes on cash and cash equivalents</t>
  </si>
  <si>
    <t>As at Quarter end</t>
  </si>
  <si>
    <t>Quarter 2</t>
  </si>
  <si>
    <t>Quarter 3</t>
  </si>
  <si>
    <t>Quarter 1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</si>
  <si>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</si>
  <si>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</si>
  <si>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</si>
  <si>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</si>
  <si>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</si>
  <si>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</si>
  <si>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</si>
  <si>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</si>
  <si>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Subordinated Bond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</si>
  <si>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</si>
  <si>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</si>
  <si>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</si>
  <si>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</si>
  <si>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</si>
  <si>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</si>
  <si>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</si>
  <si>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</si>
  <si>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</si>
  <si>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</si>
  <si>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</si>
  <si>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</si>
  <si>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</si>
  <si>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</si>
  <si>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</si>
  <si>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</si>
  <si>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</si>
  <si>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</si>
  <si>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</si>
  <si>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</si>
  <si>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</si>
  <si>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</si>
  <si>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</si>
  <si>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</si>
  <si>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</si>
  <si>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</si>
  <si>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</si>
  <si>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</si>
  <si>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Sheet</t>
  </si>
  <si>
    <t>Income Statement</t>
  </si>
  <si>
    <t>Cash Flow Statement</t>
  </si>
  <si>
    <t xml:space="preserve"> Quarter 1</t>
  </si>
  <si>
    <t>Borrowings from other banks, financial institutions and agents</t>
  </si>
  <si>
    <t xml:space="preserve">Quarter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</si>
</sst>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2" fillId="0" borderId="0" xfId="0" applyFont="1"/>
    <xf numFmtId="37" fontId="2" fillId="0" borderId="0" xfId="0" applyNumberFormat="1" applyFont="1"/>
    <xf numFmtId="37" fontId="0" fillId="0" borderId="0" xfId="0" applyNumberFormat="1"/>
    <xf numFmtId="3" fontId="0" fillId="0" borderId="0" xfId="0" applyNumberFormat="1"/>
    <xf numFmtId="3" fontId="0" fillId="0" borderId="0" xfId="0" applyNumberFormat="1" applyFont="1"/>
    <xf numFmtId="3" fontId="2" fillId="0" borderId="0" xfId="0" applyNumberFormat="1" applyFont="1"/>
    <xf numFmtId="164" fontId="2" fillId="0" borderId="0" xfId="1" applyNumberFormat="1" applyFont="1"/>
    <xf numFmtId="0" fontId="0" fillId="0" borderId="0" xfId="0" applyFont="1"/>
    <xf numFmtId="164" fontId="0" fillId="0" borderId="0" xfId="1" applyNumberFormat="1" applyFont="1"/>
    <xf numFmtId="37" fontId="0" fillId="0" borderId="0" xfId="0" applyNumberFormat="1" applyFont="1"/>
    <xf numFmtId="39" fontId="2" fillId="0" borderId="0" xfId="0" applyNumberFormat="1" applyFont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0" fontId="4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164" fontId="0" fillId="0" borderId="0" xfId="1" applyNumberFormat="1" applyFont="1" applyFill="1"/>
    <xf numFmtId="2" fontId="0" fillId="0" borderId="0" xfId="0" applyNumberFormat="1"/>
    <xf numFmtId="2" fontId="2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15" fontId="3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39" fontId="0" fillId="0" borderId="0" xfId="0" applyNumberFormat="1"/>
    <xf numFmtId="15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pane xSplit="1" ySplit="5" topLeftCell="H42" activePane="bottomRight" state="frozen"/>
      <selection pane="topRight" activeCell="B1" sqref="B1"/>
      <selection pane="bottomLeft" activeCell="A6" sqref="A6"/>
      <selection pane="bottomRight" activeCell="I49" sqref="I49"/>
    </sheetView>
  </sheetViews>
  <sheetFormatPr defaultRowHeight="15" x14ac:dyDescent="0.25"/>
  <cols>
    <col min="1" max="1" width="43.28515625" customWidth="1"/>
    <col min="2" max="3" width="18" bestFit="1" customWidth="1"/>
    <col min="4" max="4" width="15.5703125" bestFit="1" customWidth="1"/>
    <col min="5" max="6" width="18" bestFit="1" customWidth="1"/>
    <col min="7" max="7" width="15.85546875" customWidth="1"/>
    <col min="8" max="8" width="17.28515625" customWidth="1"/>
    <col min="9" max="9" width="16.7109375" customWidth="1"/>
  </cols>
  <sheetData>
    <row r="1" spans="1:9" x14ac:dyDescent="0.25">
      <c r="A1" s="2" t="s">
        <v>91</v>
      </c>
    </row>
    <row r="2" spans="1:9" x14ac:dyDescent="0.25">
      <c r="A2" s="2" t="s">
        <v>148</v>
      </c>
    </row>
    <row r="3" spans="1:9" x14ac:dyDescent="0.25">
      <c r="A3" t="s">
        <v>107</v>
      </c>
    </row>
    <row r="4" spans="1:9" x14ac:dyDescent="0.25">
      <c r="B4" s="25" t="s">
        <v>108</v>
      </c>
      <c r="C4" s="25" t="s">
        <v>109</v>
      </c>
      <c r="D4" s="25" t="s">
        <v>110</v>
      </c>
      <c r="E4" s="25" t="s">
        <v>108</v>
      </c>
      <c r="F4" s="25" t="s">
        <v>109</v>
      </c>
      <c r="G4" s="32" t="s">
        <v>151</v>
      </c>
      <c r="H4" s="32" t="s">
        <v>108</v>
      </c>
      <c r="I4" s="32" t="s">
        <v>153</v>
      </c>
    </row>
    <row r="5" spans="1:9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  <c r="G5" s="33">
        <v>43555</v>
      </c>
      <c r="H5" s="36">
        <v>43646</v>
      </c>
      <c r="I5" s="36">
        <v>43738</v>
      </c>
    </row>
    <row r="6" spans="1:9" x14ac:dyDescent="0.25">
      <c r="A6" s="27" t="s">
        <v>111</v>
      </c>
    </row>
    <row r="7" spans="1:9" s="2" customFormat="1" x14ac:dyDescent="0.25">
      <c r="A7" s="28" t="s">
        <v>0</v>
      </c>
      <c r="B7" s="3">
        <f t="shared" ref="B7:I7" si="0">B8+B9</f>
        <v>13342181581</v>
      </c>
      <c r="C7" s="3">
        <f t="shared" si="0"/>
        <v>12309816982</v>
      </c>
      <c r="D7" s="3">
        <f t="shared" si="0"/>
        <v>12178722318</v>
      </c>
      <c r="E7" s="3">
        <f>E8+E9</f>
        <v>13244175443</v>
      </c>
      <c r="F7" s="3">
        <f t="shared" si="0"/>
        <v>13520046744</v>
      </c>
      <c r="G7" s="3">
        <f t="shared" si="0"/>
        <v>14654499195</v>
      </c>
      <c r="H7" s="3">
        <f t="shared" si="0"/>
        <v>14099273659</v>
      </c>
      <c r="I7" s="3">
        <f t="shared" si="0"/>
        <v>14202139659</v>
      </c>
    </row>
    <row r="8" spans="1:9" x14ac:dyDescent="0.25">
      <c r="A8" t="s">
        <v>1</v>
      </c>
      <c r="B8" s="5">
        <v>2175561848</v>
      </c>
      <c r="C8" s="5">
        <v>1683362579</v>
      </c>
      <c r="D8" s="6">
        <v>1660443488</v>
      </c>
      <c r="E8" s="6">
        <v>1927692207</v>
      </c>
      <c r="F8" s="5">
        <v>2096748084</v>
      </c>
      <c r="G8" s="5">
        <v>2236650953</v>
      </c>
      <c r="H8" s="5">
        <v>2377198508</v>
      </c>
      <c r="I8">
        <v>2539978325</v>
      </c>
    </row>
    <row r="9" spans="1:9" x14ac:dyDescent="0.25">
      <c r="A9" t="s">
        <v>2</v>
      </c>
      <c r="B9" s="5">
        <v>11166619733</v>
      </c>
      <c r="C9" s="5">
        <v>10626454403</v>
      </c>
      <c r="D9" s="5">
        <v>10518278830</v>
      </c>
      <c r="E9" s="5">
        <v>11316483236</v>
      </c>
      <c r="F9" s="5">
        <v>11423298660</v>
      </c>
      <c r="G9">
        <v>12417848242</v>
      </c>
      <c r="H9" s="5">
        <v>11722075151</v>
      </c>
      <c r="I9" s="5">
        <v>11662161334</v>
      </c>
    </row>
    <row r="10" spans="1:9" s="2" customFormat="1" x14ac:dyDescent="0.25">
      <c r="A10" s="29" t="s">
        <v>112</v>
      </c>
      <c r="B10" s="3">
        <f t="shared" ref="B10:I10" si="1">B11+B12</f>
        <v>3873464769</v>
      </c>
      <c r="C10" s="3">
        <f t="shared" si="1"/>
        <v>2084132679</v>
      </c>
      <c r="D10" s="3">
        <f t="shared" si="1"/>
        <v>4680420551</v>
      </c>
      <c r="E10" s="3">
        <f>E11+E12</f>
        <v>8024243185</v>
      </c>
      <c r="F10" s="3">
        <f t="shared" si="1"/>
        <v>4729083856</v>
      </c>
      <c r="G10" s="3">
        <f t="shared" si="1"/>
        <v>5078570844</v>
      </c>
      <c r="H10" s="3">
        <f t="shared" si="1"/>
        <v>6442285143</v>
      </c>
      <c r="I10" s="3">
        <f t="shared" si="1"/>
        <v>4069066181</v>
      </c>
    </row>
    <row r="11" spans="1:9" x14ac:dyDescent="0.25">
      <c r="A11" t="s">
        <v>3</v>
      </c>
      <c r="B11" s="5">
        <v>3428927129</v>
      </c>
      <c r="C11" s="5">
        <v>1749322763</v>
      </c>
      <c r="D11" s="5">
        <v>4540289773</v>
      </c>
      <c r="E11" s="5">
        <v>7714576334</v>
      </c>
      <c r="F11" s="5">
        <v>4225591436</v>
      </c>
      <c r="G11" s="5">
        <v>4190916138</v>
      </c>
      <c r="H11" s="5">
        <v>5537538363</v>
      </c>
      <c r="I11" s="5">
        <v>3761010489</v>
      </c>
    </row>
    <row r="12" spans="1:9" x14ac:dyDescent="0.25">
      <c r="A12" t="s">
        <v>4</v>
      </c>
      <c r="B12" s="5">
        <v>444537640</v>
      </c>
      <c r="C12" s="5">
        <v>334809916</v>
      </c>
      <c r="D12" s="5">
        <v>140130778</v>
      </c>
      <c r="E12" s="5">
        <v>309666851</v>
      </c>
      <c r="F12" s="5">
        <v>503492420</v>
      </c>
      <c r="G12">
        <v>887654706</v>
      </c>
      <c r="H12">
        <v>904746780</v>
      </c>
      <c r="I12" s="5">
        <v>308055692</v>
      </c>
    </row>
    <row r="13" spans="1:9" s="2" customFormat="1" ht="15.75" x14ac:dyDescent="0.25">
      <c r="A13" s="29" t="s">
        <v>5</v>
      </c>
      <c r="B13" s="7"/>
      <c r="C13" s="8">
        <v>0</v>
      </c>
      <c r="D13" s="8">
        <v>780000000</v>
      </c>
      <c r="E13" s="7">
        <v>4100000000</v>
      </c>
      <c r="F13" s="7">
        <v>4884750000</v>
      </c>
      <c r="G13" s="34">
        <v>2682250000</v>
      </c>
      <c r="H13" s="2">
        <v>6323750000</v>
      </c>
      <c r="I13" s="2">
        <v>9143250000</v>
      </c>
    </row>
    <row r="14" spans="1:9" s="2" customFormat="1" x14ac:dyDescent="0.25">
      <c r="A14" s="29" t="s">
        <v>6</v>
      </c>
      <c r="B14" s="3">
        <f>B15+B16</f>
        <v>24814489165</v>
      </c>
      <c r="C14" s="3">
        <f>C15+C16</f>
        <v>27269081518</v>
      </c>
      <c r="D14" s="3">
        <f>D15+D16</f>
        <v>30712815749</v>
      </c>
      <c r="E14" s="3">
        <f>E15+E16</f>
        <v>33928721371</v>
      </c>
      <c r="F14" s="3"/>
      <c r="G14" s="3">
        <f t="shared" ref="G14:I14" si="2">G15+G16</f>
        <v>31645203336</v>
      </c>
      <c r="H14" s="3">
        <f t="shared" si="2"/>
        <v>36303113425</v>
      </c>
      <c r="I14" s="3">
        <f t="shared" si="2"/>
        <v>37150170529</v>
      </c>
    </row>
    <row r="15" spans="1:9" x14ac:dyDescent="0.25">
      <c r="A15" s="9" t="s">
        <v>7</v>
      </c>
      <c r="B15" s="5">
        <v>22181047421</v>
      </c>
      <c r="C15" s="5">
        <v>25283149916</v>
      </c>
      <c r="D15" s="5">
        <v>28932244381</v>
      </c>
      <c r="E15" s="5">
        <v>29125201442</v>
      </c>
      <c r="F15" s="5">
        <v>27984260349</v>
      </c>
      <c r="G15" s="5">
        <v>26640304618</v>
      </c>
      <c r="H15" s="5">
        <v>31184895299</v>
      </c>
      <c r="I15" s="5">
        <v>32058683227</v>
      </c>
    </row>
    <row r="16" spans="1:9" x14ac:dyDescent="0.25">
      <c r="A16" s="9" t="s">
        <v>8</v>
      </c>
      <c r="B16" s="5">
        <v>2633441744</v>
      </c>
      <c r="C16" s="5">
        <v>1985931602</v>
      </c>
      <c r="D16" s="5">
        <v>1780571368</v>
      </c>
      <c r="E16" s="5">
        <v>4803519929</v>
      </c>
      <c r="F16" s="5">
        <v>4769758578</v>
      </c>
      <c r="G16" s="5">
        <v>5004898718</v>
      </c>
      <c r="H16" s="5">
        <v>5118218126</v>
      </c>
      <c r="I16" s="5">
        <v>5091487302</v>
      </c>
    </row>
    <row r="17" spans="1:9" s="2" customFormat="1" x14ac:dyDescent="0.25">
      <c r="A17" s="29" t="s">
        <v>113</v>
      </c>
      <c r="B17" s="3">
        <f t="shared" ref="B17:I17" si="3">B18+B19</f>
        <v>141370960928</v>
      </c>
      <c r="C17" s="3">
        <f t="shared" si="3"/>
        <v>144958781176</v>
      </c>
      <c r="D17" s="3">
        <f t="shared" si="3"/>
        <v>155551248165</v>
      </c>
      <c r="E17" s="3">
        <f>E18+E19</f>
        <v>164647595253</v>
      </c>
      <c r="F17" s="3">
        <f t="shared" si="3"/>
        <v>170002973481</v>
      </c>
      <c r="G17" s="3">
        <f t="shared" si="3"/>
        <v>178802364397</v>
      </c>
      <c r="H17" s="3">
        <f t="shared" si="3"/>
        <v>181184705833</v>
      </c>
      <c r="I17" s="3">
        <f t="shared" si="3"/>
        <v>178909828258</v>
      </c>
    </row>
    <row r="18" spans="1:9" x14ac:dyDescent="0.25">
      <c r="A18" s="9" t="s">
        <v>9</v>
      </c>
      <c r="B18" s="5">
        <v>136525314456</v>
      </c>
      <c r="C18" s="5">
        <v>138900737403</v>
      </c>
      <c r="D18" s="5">
        <v>151057496846</v>
      </c>
      <c r="E18" s="5">
        <v>160769496747</v>
      </c>
      <c r="F18" s="5">
        <v>165080952651</v>
      </c>
      <c r="G18" s="5">
        <v>173039747355</v>
      </c>
      <c r="H18" s="5">
        <v>175565206431</v>
      </c>
      <c r="I18" s="5">
        <v>173469261015</v>
      </c>
    </row>
    <row r="19" spans="1:9" x14ac:dyDescent="0.25">
      <c r="A19" s="9" t="s">
        <v>10</v>
      </c>
      <c r="B19" s="5">
        <v>4845646472</v>
      </c>
      <c r="C19" s="5">
        <v>6058043773</v>
      </c>
      <c r="D19" s="5">
        <v>4493751319</v>
      </c>
      <c r="E19" s="5">
        <v>3878098506</v>
      </c>
      <c r="F19" s="5">
        <v>4922020830</v>
      </c>
      <c r="G19" s="5">
        <v>5762617042</v>
      </c>
      <c r="H19" s="5">
        <v>5619499402</v>
      </c>
      <c r="I19" s="5">
        <v>5440567243</v>
      </c>
    </row>
    <row r="20" spans="1:9" s="2" customFormat="1" x14ac:dyDescent="0.25">
      <c r="A20" s="28" t="s">
        <v>114</v>
      </c>
      <c r="B20" s="7">
        <v>2493805549</v>
      </c>
      <c r="C20" s="8">
        <v>2479584359</v>
      </c>
      <c r="D20" s="7">
        <v>2582087050</v>
      </c>
      <c r="E20" s="7">
        <v>2638758477</v>
      </c>
      <c r="F20" s="7">
        <v>2629112456</v>
      </c>
      <c r="G20" s="2">
        <v>2618676524</v>
      </c>
      <c r="H20" s="2">
        <v>2679381734</v>
      </c>
      <c r="I20" s="2">
        <v>2690079239</v>
      </c>
    </row>
    <row r="21" spans="1:9" s="2" customFormat="1" x14ac:dyDescent="0.25">
      <c r="A21" s="28" t="s">
        <v>115</v>
      </c>
      <c r="B21" s="7">
        <v>3998051663</v>
      </c>
      <c r="C21" s="8">
        <v>4601449333</v>
      </c>
      <c r="D21" s="7">
        <v>5390118855</v>
      </c>
      <c r="E21" s="7">
        <v>5857771266</v>
      </c>
      <c r="F21" s="7">
        <v>6259307636</v>
      </c>
      <c r="G21" s="2">
        <v>7649314249</v>
      </c>
      <c r="H21" s="2">
        <v>8389305701</v>
      </c>
      <c r="I21" s="2">
        <v>9260780606</v>
      </c>
    </row>
    <row r="22" spans="1:9" s="2" customFormat="1" x14ac:dyDescent="0.25">
      <c r="A22" s="28" t="s">
        <v>116</v>
      </c>
      <c r="B22" s="7"/>
      <c r="C22" s="7"/>
      <c r="D22" s="7"/>
      <c r="E22" s="7"/>
      <c r="F22" s="7"/>
    </row>
    <row r="23" spans="1:9" s="2" customFormat="1" x14ac:dyDescent="0.25">
      <c r="B23" s="3">
        <f>B7+B10+B17+B13+B20+B21+B22+B14</f>
        <v>189892953655</v>
      </c>
      <c r="C23" s="3">
        <f>C7+C10+C17+C13+C20+C21+C22+C14</f>
        <v>193702846047</v>
      </c>
      <c r="D23" s="3">
        <f>D7+D10+D17+D13+D20+D21+D22+D14</f>
        <v>211875412688</v>
      </c>
      <c r="E23" s="3">
        <f>E7+E10+E17+E13+E20+E21+E22+E14</f>
        <v>232441264995</v>
      </c>
      <c r="F23" s="3" t="e">
        <f>F7+F10+#REF!+F17+F13+F20+F21+F22</f>
        <v>#REF!</v>
      </c>
      <c r="G23" s="3">
        <f t="shared" ref="G23" si="4">G7+G10+G14+G17+G13+G20+G21+G22</f>
        <v>243130878545</v>
      </c>
      <c r="H23" s="3">
        <f>H7+H10+H14+H17+H13+H20+H21+H22</f>
        <v>255421815495</v>
      </c>
      <c r="I23" s="3">
        <f>I7+I10+I14+I17+I13+I20+I21+I22</f>
        <v>255425314472</v>
      </c>
    </row>
    <row r="24" spans="1:9" x14ac:dyDescent="0.25">
      <c r="A24" s="27" t="s">
        <v>117</v>
      </c>
    </row>
    <row r="25" spans="1:9" x14ac:dyDescent="0.25">
      <c r="A25" s="29" t="s">
        <v>12</v>
      </c>
    </row>
    <row r="26" spans="1:9" s="2" customFormat="1" x14ac:dyDescent="0.25">
      <c r="A26" s="29" t="s">
        <v>118</v>
      </c>
      <c r="B26" s="7">
        <v>14337132472</v>
      </c>
      <c r="C26" s="8">
        <v>9327074456</v>
      </c>
      <c r="D26" s="7">
        <v>6656233868</v>
      </c>
      <c r="E26" s="7">
        <v>6228762845</v>
      </c>
      <c r="F26" s="7">
        <v>8515211045</v>
      </c>
      <c r="G26" s="2">
        <v>13939492311</v>
      </c>
      <c r="H26" s="2">
        <v>13539440792</v>
      </c>
      <c r="I26" s="2">
        <v>13678969641</v>
      </c>
    </row>
    <row r="27" spans="1:9" x14ac:dyDescent="0.25">
      <c r="A27" s="29" t="s">
        <v>13</v>
      </c>
    </row>
    <row r="28" spans="1:9" x14ac:dyDescent="0.25">
      <c r="A28" s="9" t="s">
        <v>14</v>
      </c>
      <c r="B28" s="5">
        <v>17121408941</v>
      </c>
      <c r="C28" s="5">
        <v>14487279923</v>
      </c>
      <c r="D28" s="5">
        <v>15891628284</v>
      </c>
      <c r="E28" s="5">
        <v>18553150347</v>
      </c>
      <c r="F28" s="5">
        <v>19149649589</v>
      </c>
      <c r="G28" s="5">
        <v>19955964562</v>
      </c>
      <c r="H28" s="5">
        <v>21951509835</v>
      </c>
      <c r="I28" s="5">
        <v>20824022641</v>
      </c>
    </row>
    <row r="29" spans="1:9" x14ac:dyDescent="0.25">
      <c r="A29" s="9" t="s">
        <v>89</v>
      </c>
      <c r="B29" s="5">
        <v>53223216913</v>
      </c>
      <c r="C29" s="5">
        <v>54659414713</v>
      </c>
      <c r="D29" s="5">
        <v>51585548200</v>
      </c>
      <c r="E29" s="5">
        <v>53297539098</v>
      </c>
      <c r="F29" s="5">
        <v>49901378681</v>
      </c>
      <c r="H29" s="5">
        <v>50725008755</v>
      </c>
      <c r="I29" s="5">
        <v>54314147325</v>
      </c>
    </row>
    <row r="30" spans="1:9" x14ac:dyDescent="0.25">
      <c r="A30" s="9" t="s">
        <v>15</v>
      </c>
      <c r="B30" s="5">
        <v>3306111704</v>
      </c>
      <c r="C30" s="5">
        <v>3529053390</v>
      </c>
      <c r="D30" s="5">
        <v>2649213740</v>
      </c>
      <c r="E30" s="5">
        <v>8019328276</v>
      </c>
      <c r="F30" s="5">
        <v>4325391028</v>
      </c>
      <c r="G30" s="5">
        <v>3972298688</v>
      </c>
      <c r="H30" s="5">
        <v>9409805178</v>
      </c>
      <c r="I30" s="5">
        <v>3864810457</v>
      </c>
    </row>
    <row r="31" spans="1:9" x14ac:dyDescent="0.25">
      <c r="A31" t="s">
        <v>16</v>
      </c>
      <c r="B31" s="5">
        <v>19439530865</v>
      </c>
      <c r="C31" s="5">
        <v>20261415958</v>
      </c>
      <c r="D31" s="5">
        <v>20270691389</v>
      </c>
      <c r="E31" s="5">
        <v>20674628774</v>
      </c>
      <c r="F31" s="5">
        <v>21307768071</v>
      </c>
      <c r="G31" s="5">
        <v>21926354016</v>
      </c>
      <c r="H31" s="5">
        <v>22576768363</v>
      </c>
      <c r="I31" s="5">
        <v>22101627122</v>
      </c>
    </row>
    <row r="32" spans="1:9" x14ac:dyDescent="0.25">
      <c r="A32" t="s">
        <v>85</v>
      </c>
      <c r="B32" s="5"/>
      <c r="C32" s="5"/>
      <c r="D32" s="5"/>
      <c r="E32" s="5"/>
      <c r="F32" s="5"/>
    </row>
    <row r="33" spans="1:9" x14ac:dyDescent="0.25">
      <c r="A33" t="s">
        <v>17</v>
      </c>
      <c r="B33" s="5">
        <v>49179182446</v>
      </c>
      <c r="C33" s="5">
        <v>57256766956</v>
      </c>
      <c r="D33" s="5">
        <v>79903681137</v>
      </c>
      <c r="E33" s="5">
        <v>84473758205</v>
      </c>
      <c r="F33" s="5">
        <v>88523714794</v>
      </c>
      <c r="G33" s="5">
        <v>90156135226</v>
      </c>
      <c r="H33" s="5">
        <v>94818250129</v>
      </c>
      <c r="I33" s="5">
        <v>95651022041</v>
      </c>
    </row>
    <row r="34" spans="1:9" x14ac:dyDescent="0.25">
      <c r="A34" t="s">
        <v>18</v>
      </c>
      <c r="C34" s="5"/>
      <c r="D34" s="5"/>
    </row>
    <row r="35" spans="1:9" x14ac:dyDescent="0.25">
      <c r="A35" t="s">
        <v>75</v>
      </c>
      <c r="B35" s="10"/>
      <c r="C35" s="10"/>
      <c r="D35" s="10"/>
      <c r="E35" s="10"/>
      <c r="F35" s="10"/>
      <c r="G35" s="5">
        <v>52783985792</v>
      </c>
      <c r="I35" s="5">
        <v>25698861128</v>
      </c>
    </row>
    <row r="36" spans="1:9" s="2" customFormat="1" x14ac:dyDescent="0.25">
      <c r="B36" s="3">
        <f t="shared" ref="B36:F36" si="5">SUM(B28:B35)</f>
        <v>142269450869</v>
      </c>
      <c r="C36" s="3">
        <f>SUM(C28:C35)</f>
        <v>150193930940</v>
      </c>
      <c r="D36" s="3">
        <f t="shared" si="5"/>
        <v>170300762750</v>
      </c>
      <c r="E36" s="3">
        <f t="shared" si="5"/>
        <v>185018404700</v>
      </c>
      <c r="F36" s="3">
        <f t="shared" si="5"/>
        <v>183207902163</v>
      </c>
      <c r="G36" s="3">
        <f t="shared" ref="G36:H36" si="6">SUM(G28:G35)</f>
        <v>188794738284</v>
      </c>
      <c r="H36" s="3">
        <f t="shared" si="6"/>
        <v>199481342260</v>
      </c>
      <c r="I36" s="3">
        <f>SUM(I28:I35)</f>
        <v>222454490714</v>
      </c>
    </row>
    <row r="37" spans="1:9" s="2" customFormat="1" x14ac:dyDescent="0.25">
      <c r="A37" s="29" t="s">
        <v>19</v>
      </c>
      <c r="B37" s="7">
        <v>16006419541</v>
      </c>
      <c r="C37" s="7">
        <v>17844219246</v>
      </c>
      <c r="D37" s="7">
        <v>17411335407</v>
      </c>
      <c r="E37" s="7">
        <v>19194263989</v>
      </c>
      <c r="F37" s="7">
        <v>21555976890</v>
      </c>
      <c r="G37" s="8">
        <v>22213341084</v>
      </c>
      <c r="H37" s="2">
        <v>23439573567</v>
      </c>
    </row>
    <row r="38" spans="1:9" s="2" customFormat="1" x14ac:dyDescent="0.25">
      <c r="A38" s="29" t="s">
        <v>119</v>
      </c>
      <c r="B38" s="7"/>
      <c r="C38" s="7"/>
      <c r="D38" s="7"/>
      <c r="E38" s="7">
        <v>4000000000</v>
      </c>
      <c r="F38" s="7">
        <v>4000000000</v>
      </c>
    </row>
    <row r="39" spans="1:9" s="2" customFormat="1" x14ac:dyDescent="0.25">
      <c r="B39" s="3">
        <f>B38+B26+B36+B37</f>
        <v>172613002882</v>
      </c>
      <c r="C39" s="3">
        <f>C38+C26+C36+C37</f>
        <v>177365224642</v>
      </c>
      <c r="D39" s="3">
        <f>D38+D26+D36+D37</f>
        <v>194368332025</v>
      </c>
      <c r="E39" s="3">
        <f>E38+E26+E36+E37</f>
        <v>214441431534</v>
      </c>
      <c r="F39" s="3">
        <f>F38+F26+F36+F37</f>
        <v>217279090098</v>
      </c>
    </row>
    <row r="40" spans="1:9" s="2" customFormat="1" x14ac:dyDescent="0.25">
      <c r="B40" s="3"/>
      <c r="C40" s="3"/>
      <c r="D40" s="3"/>
      <c r="E40" s="3"/>
      <c r="F40" s="3"/>
      <c r="G40" s="3">
        <f t="shared" ref="G40:I40" si="7">G38+G26+G36+G37</f>
        <v>224947571679</v>
      </c>
      <c r="H40" s="3">
        <f t="shared" si="7"/>
        <v>236460356619</v>
      </c>
      <c r="I40" s="3">
        <f t="shared" si="7"/>
        <v>236133460355</v>
      </c>
    </row>
    <row r="41" spans="1:9" x14ac:dyDescent="0.25">
      <c r="A41" s="29" t="s">
        <v>120</v>
      </c>
    </row>
    <row r="42" spans="1:9" x14ac:dyDescent="0.25">
      <c r="A42" s="9" t="s">
        <v>21</v>
      </c>
      <c r="B42" s="5">
        <v>8832180030</v>
      </c>
      <c r="C42" s="5">
        <v>8832180030</v>
      </c>
      <c r="D42" s="5">
        <v>8832180030</v>
      </c>
      <c r="E42" s="5">
        <v>8832180030</v>
      </c>
      <c r="F42" s="5">
        <v>8832180030</v>
      </c>
      <c r="G42" s="10">
        <v>8832180030</v>
      </c>
      <c r="H42" s="5">
        <v>8832180030</v>
      </c>
      <c r="I42" s="5">
        <v>9273789030</v>
      </c>
    </row>
    <row r="43" spans="1:9" x14ac:dyDescent="0.25">
      <c r="A43" s="9" t="s">
        <v>22</v>
      </c>
      <c r="B43" s="5">
        <v>6223717076</v>
      </c>
      <c r="C43" s="5">
        <v>6409884413</v>
      </c>
      <c r="D43" s="5">
        <v>6665788816</v>
      </c>
      <c r="E43" s="5">
        <v>6909087789</v>
      </c>
      <c r="F43" s="5">
        <v>7144289805</v>
      </c>
      <c r="G43" s="10">
        <v>7427575273</v>
      </c>
      <c r="H43" s="5">
        <v>7721631643</v>
      </c>
      <c r="I43" s="5">
        <v>8003512669</v>
      </c>
    </row>
    <row r="44" spans="1:9" x14ac:dyDescent="0.25">
      <c r="A44" s="9" t="s">
        <v>23</v>
      </c>
      <c r="B44" s="5">
        <v>1686572</v>
      </c>
      <c r="C44" s="5">
        <v>1828449</v>
      </c>
      <c r="D44" s="5">
        <v>2098297</v>
      </c>
      <c r="E44" s="5">
        <v>712473</v>
      </c>
      <c r="F44" s="5">
        <v>176147</v>
      </c>
      <c r="G44" s="10">
        <v>483781</v>
      </c>
      <c r="H44" s="5">
        <v>383826</v>
      </c>
      <c r="I44" s="5">
        <v>66865</v>
      </c>
    </row>
    <row r="45" spans="1:9" x14ac:dyDescent="0.25">
      <c r="A45" s="9" t="s">
        <v>93</v>
      </c>
      <c r="B45" s="5">
        <v>355046914</v>
      </c>
      <c r="C45" s="5">
        <v>355666142</v>
      </c>
      <c r="D45" s="5">
        <v>512253289</v>
      </c>
      <c r="E45" s="5">
        <v>464135797</v>
      </c>
      <c r="F45" s="5">
        <v>455075764</v>
      </c>
      <c r="G45" s="10">
        <v>478195980</v>
      </c>
      <c r="H45">
        <v>475597278</v>
      </c>
      <c r="I45">
        <v>484403321</v>
      </c>
    </row>
    <row r="46" spans="1:9" x14ac:dyDescent="0.25">
      <c r="A46" s="9" t="s">
        <v>76</v>
      </c>
      <c r="B46" s="5">
        <v>207</v>
      </c>
      <c r="C46" s="5">
        <v>208</v>
      </c>
      <c r="D46" s="5">
        <v>208</v>
      </c>
      <c r="E46" s="5">
        <v>206</v>
      </c>
      <c r="F46" s="5">
        <v>208</v>
      </c>
      <c r="G46" s="10">
        <v>10162348</v>
      </c>
      <c r="H46">
        <v>209</v>
      </c>
      <c r="I46" s="5">
        <v>209</v>
      </c>
    </row>
    <row r="47" spans="1:9" x14ac:dyDescent="0.25">
      <c r="A47" s="9" t="s">
        <v>86</v>
      </c>
      <c r="B47" s="10">
        <v>10162348</v>
      </c>
      <c r="C47" s="10">
        <v>10162348</v>
      </c>
      <c r="D47" s="10">
        <v>10162348</v>
      </c>
      <c r="E47" s="5">
        <v>10162348</v>
      </c>
      <c r="F47" s="5">
        <v>10162348</v>
      </c>
      <c r="G47" s="10">
        <v>1434709245</v>
      </c>
      <c r="H47" s="5">
        <v>10162348</v>
      </c>
      <c r="I47">
        <v>10162348</v>
      </c>
    </row>
    <row r="48" spans="1:9" x14ac:dyDescent="0.25">
      <c r="A48" s="9" t="s">
        <v>98</v>
      </c>
      <c r="B48" s="10">
        <v>1857157626</v>
      </c>
      <c r="C48" s="10">
        <v>727899815</v>
      </c>
      <c r="D48" s="10">
        <v>1484597675</v>
      </c>
      <c r="E48" s="5">
        <v>1783554808</v>
      </c>
      <c r="F48" s="5">
        <v>1058318701</v>
      </c>
      <c r="G48" s="10">
        <v>209</v>
      </c>
      <c r="H48" s="5">
        <v>1921503542</v>
      </c>
      <c r="I48" s="5">
        <v>1519919675</v>
      </c>
    </row>
    <row r="49" spans="1:9" x14ac:dyDescent="0.25">
      <c r="A49" s="9" t="s">
        <v>24</v>
      </c>
      <c r="B49" s="5"/>
      <c r="C49" s="5"/>
      <c r="D49" s="5"/>
      <c r="E49" s="5"/>
      <c r="F49" s="5"/>
      <c r="G49" s="8">
        <f>SUM(G42:G48)</f>
        <v>18183306866</v>
      </c>
      <c r="H49" s="8">
        <f>SUM(H42:H48)</f>
        <v>18961458876</v>
      </c>
      <c r="I49" s="8">
        <f>SUM(I42:I48)</f>
        <v>19291854117</v>
      </c>
    </row>
    <row r="50" spans="1:9" s="2" customFormat="1" x14ac:dyDescent="0.25">
      <c r="B50" s="3">
        <f>SUM(B42:B49)</f>
        <v>17279950773</v>
      </c>
      <c r="C50" s="3">
        <f>SUM(C42:C49)</f>
        <v>16337621405</v>
      </c>
      <c r="D50" s="3">
        <f>SUM(D42:D49)</f>
        <v>17507080663</v>
      </c>
      <c r="E50" s="3">
        <f>SUM(E42:E49)</f>
        <v>17999833451</v>
      </c>
      <c r="F50" s="3">
        <f>SUM(F42:F49)</f>
        <v>17500203003</v>
      </c>
      <c r="G50" s="3">
        <f t="shared" ref="G50:I50" si="8">G49+G40</f>
        <v>243130878545</v>
      </c>
      <c r="H50" s="3">
        <f t="shared" si="8"/>
        <v>255421815495</v>
      </c>
      <c r="I50" s="3">
        <f t="shared" si="8"/>
        <v>255425314472</v>
      </c>
    </row>
    <row r="51" spans="1:9" s="2" customFormat="1" x14ac:dyDescent="0.25">
      <c r="B51" s="3">
        <f>B50+B39</f>
        <v>189892953655</v>
      </c>
      <c r="C51" s="3">
        <f>C50+C39</f>
        <v>193702846047</v>
      </c>
      <c r="D51" s="3">
        <f t="shared" ref="D51:F51" si="9">D50+D39</f>
        <v>211875412688</v>
      </c>
      <c r="E51" s="3">
        <f>E50+E39</f>
        <v>232441264985</v>
      </c>
      <c r="F51" s="3">
        <f t="shared" si="9"/>
        <v>234779293101</v>
      </c>
      <c r="G51"/>
    </row>
    <row r="52" spans="1:9" x14ac:dyDescent="0.25">
      <c r="B52" s="15"/>
    </row>
    <row r="53" spans="1:9" x14ac:dyDescent="0.25">
      <c r="A53" s="30" t="s">
        <v>121</v>
      </c>
      <c r="B53" s="12">
        <f>B50/(B42/10)</f>
        <v>19.564762849382273</v>
      </c>
      <c r="C53" s="12">
        <f t="shared" ref="C53:F53" si="10">C50/(C42/10)</f>
        <v>18.497835584766719</v>
      </c>
      <c r="D53" s="12">
        <f t="shared" si="10"/>
        <v>19.821924602458541</v>
      </c>
      <c r="E53" s="12">
        <f t="shared" si="10"/>
        <v>20.379830789069636</v>
      </c>
      <c r="F53" s="12">
        <f t="shared" si="10"/>
        <v>19.814137555572451</v>
      </c>
      <c r="G53" s="35">
        <f t="shared" ref="G53:I53" si="11">G49/(G42/10)</f>
        <v>20.587563664052713</v>
      </c>
      <c r="H53" s="35">
        <f t="shared" si="11"/>
        <v>21.468605498975545</v>
      </c>
      <c r="I53" s="35">
        <f t="shared" si="11"/>
        <v>20.802558754132022</v>
      </c>
    </row>
    <row r="54" spans="1:9" x14ac:dyDescent="0.25">
      <c r="A54" s="30" t="s">
        <v>122</v>
      </c>
      <c r="B54" s="3">
        <f>B42/10</f>
        <v>883218003</v>
      </c>
      <c r="C54" s="3">
        <f t="shared" ref="C54:I54" si="12">C42/10</f>
        <v>883218003</v>
      </c>
      <c r="D54" s="3">
        <f t="shared" si="12"/>
        <v>883218003</v>
      </c>
      <c r="E54" s="3">
        <f t="shared" si="12"/>
        <v>883218003</v>
      </c>
      <c r="F54" s="3">
        <f t="shared" si="12"/>
        <v>883218003</v>
      </c>
      <c r="G54" s="3">
        <f t="shared" si="12"/>
        <v>883218003</v>
      </c>
      <c r="H54" s="3">
        <f t="shared" si="12"/>
        <v>883218003</v>
      </c>
      <c r="I54" s="3">
        <f t="shared" si="12"/>
        <v>927378903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pane xSplit="1" ySplit="5" topLeftCell="H36" activePane="bottomRight" state="frozen"/>
      <selection pane="topRight" activeCell="B1" sqref="B1"/>
      <selection pane="bottomLeft" activeCell="A6" sqref="A6"/>
      <selection pane="bottomRight" activeCell="I46" sqref="I46"/>
    </sheetView>
  </sheetViews>
  <sheetFormatPr defaultRowHeight="15" x14ac:dyDescent="0.25"/>
  <cols>
    <col min="1" max="1" width="47.5703125" customWidth="1"/>
    <col min="2" max="2" width="18" bestFit="1" customWidth="1"/>
    <col min="3" max="4" width="15.28515625" bestFit="1" customWidth="1"/>
    <col min="5" max="6" width="16.85546875" bestFit="1" customWidth="1"/>
    <col min="7" max="7" width="16.85546875" style="10" bestFit="1" customWidth="1"/>
    <col min="8" max="8" width="14.85546875" customWidth="1"/>
    <col min="9" max="9" width="16.42578125" customWidth="1"/>
  </cols>
  <sheetData>
    <row r="1" spans="1:9" x14ac:dyDescent="0.25">
      <c r="A1" s="2" t="s">
        <v>91</v>
      </c>
    </row>
    <row r="2" spans="1:9" x14ac:dyDescent="0.25">
      <c r="A2" s="2" t="s">
        <v>149</v>
      </c>
    </row>
    <row r="3" spans="1:9" x14ac:dyDescent="0.25">
      <c r="A3" t="s">
        <v>107</v>
      </c>
    </row>
    <row r="4" spans="1:9" x14ac:dyDescent="0.25">
      <c r="B4" s="25" t="s">
        <v>108</v>
      </c>
      <c r="C4" s="25" t="s">
        <v>109</v>
      </c>
      <c r="D4" s="25" t="s">
        <v>110</v>
      </c>
      <c r="E4" s="25" t="s">
        <v>108</v>
      </c>
      <c r="F4" s="25" t="s">
        <v>109</v>
      </c>
      <c r="G4" s="32" t="s">
        <v>151</v>
      </c>
      <c r="H4" s="32" t="s">
        <v>108</v>
      </c>
      <c r="I4" s="32" t="s">
        <v>109</v>
      </c>
    </row>
    <row r="5" spans="1:9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  <c r="G5" s="33">
        <v>43555</v>
      </c>
      <c r="H5" s="36">
        <v>43646</v>
      </c>
      <c r="I5" s="36">
        <v>43738</v>
      </c>
    </row>
    <row r="6" spans="1:9" x14ac:dyDescent="0.25">
      <c r="A6" s="30" t="s">
        <v>123</v>
      </c>
    </row>
    <row r="7" spans="1:9" x14ac:dyDescent="0.25">
      <c r="A7" s="29" t="s">
        <v>124</v>
      </c>
      <c r="B7" s="3">
        <f t="shared" ref="B7:I7" si="0">B8-B9</f>
        <v>2144350702</v>
      </c>
      <c r="C7" s="3">
        <f t="shared" si="0"/>
        <v>3332163140</v>
      </c>
      <c r="D7" s="3">
        <f t="shared" si="0"/>
        <v>1218778118</v>
      </c>
      <c r="E7" s="3">
        <f t="shared" si="0"/>
        <v>2558641171</v>
      </c>
      <c r="F7" s="3">
        <f t="shared" si="0"/>
        <v>3945347776</v>
      </c>
      <c r="G7" s="3">
        <f t="shared" si="0"/>
        <v>1589785516</v>
      </c>
      <c r="H7" s="3">
        <f t="shared" si="0"/>
        <v>3266692697</v>
      </c>
      <c r="I7" s="3">
        <f t="shared" si="0"/>
        <v>4794630492</v>
      </c>
    </row>
    <row r="8" spans="1:9" x14ac:dyDescent="0.25">
      <c r="A8" s="4" t="s">
        <v>25</v>
      </c>
      <c r="B8" s="5">
        <v>6003409893</v>
      </c>
      <c r="C8" s="4">
        <v>9205943579</v>
      </c>
      <c r="D8" s="5">
        <v>3926452651</v>
      </c>
      <c r="E8" s="5">
        <v>8333659507</v>
      </c>
      <c r="F8" s="5">
        <v>12888424625</v>
      </c>
      <c r="G8" s="10">
        <v>4839157269</v>
      </c>
      <c r="H8" s="5">
        <v>9927879414</v>
      </c>
      <c r="I8">
        <v>15169417900</v>
      </c>
    </row>
    <row r="9" spans="1:9" x14ac:dyDescent="0.25">
      <c r="A9" s="4" t="s">
        <v>26</v>
      </c>
      <c r="B9" s="5">
        <v>3859059191</v>
      </c>
      <c r="C9" s="4">
        <v>5873780439</v>
      </c>
      <c r="D9" s="5">
        <v>2707674533</v>
      </c>
      <c r="E9" s="5">
        <v>5775018336</v>
      </c>
      <c r="F9" s="5">
        <v>8943076849</v>
      </c>
      <c r="G9" s="10">
        <v>3249371753</v>
      </c>
      <c r="H9" s="5">
        <v>6661186717</v>
      </c>
      <c r="I9">
        <v>10374787408</v>
      </c>
    </row>
    <row r="10" spans="1:9" x14ac:dyDescent="0.25">
      <c r="A10" s="4" t="s">
        <v>27</v>
      </c>
      <c r="B10" s="5">
        <v>959612052</v>
      </c>
      <c r="C10" s="4">
        <v>1487584380</v>
      </c>
      <c r="D10" s="5">
        <v>676640734</v>
      </c>
      <c r="E10" s="5">
        <v>1386451584</v>
      </c>
      <c r="F10" s="5">
        <v>2164857950</v>
      </c>
      <c r="G10" s="10">
        <v>708623675</v>
      </c>
      <c r="H10" s="5">
        <v>1339049411</v>
      </c>
      <c r="I10" s="5">
        <v>2077687217</v>
      </c>
    </row>
    <row r="11" spans="1:9" x14ac:dyDescent="0.25">
      <c r="A11" s="4" t="s">
        <v>28</v>
      </c>
      <c r="B11" s="5">
        <v>754854011</v>
      </c>
      <c r="C11" s="4">
        <v>1139297336</v>
      </c>
      <c r="D11" s="5">
        <v>307478756</v>
      </c>
      <c r="E11" s="5">
        <v>667207209</v>
      </c>
      <c r="F11" s="5">
        <v>1062799339</v>
      </c>
      <c r="G11" s="10">
        <v>343236264</v>
      </c>
      <c r="H11" s="5">
        <v>765757655</v>
      </c>
      <c r="I11" s="5">
        <v>1219204635</v>
      </c>
    </row>
    <row r="12" spans="1:9" x14ac:dyDescent="0.25">
      <c r="A12" s="4" t="s">
        <v>29</v>
      </c>
      <c r="B12" s="5">
        <v>235861459</v>
      </c>
      <c r="C12" s="4">
        <v>316564065</v>
      </c>
      <c r="D12" s="5">
        <v>82592106</v>
      </c>
      <c r="E12" s="5">
        <v>259203190</v>
      </c>
      <c r="F12" s="5">
        <v>344966226</v>
      </c>
      <c r="G12" s="10">
        <v>104528840</v>
      </c>
      <c r="H12" s="5">
        <v>308403019</v>
      </c>
      <c r="I12" s="5">
        <v>426227894</v>
      </c>
    </row>
    <row r="13" spans="1:9" x14ac:dyDescent="0.25">
      <c r="A13" s="3"/>
      <c r="B13" s="3">
        <f t="shared" ref="B13:I13" si="1">SUM(B10:B12)</f>
        <v>1950327522</v>
      </c>
      <c r="C13" s="3">
        <f t="shared" si="1"/>
        <v>2943445781</v>
      </c>
      <c r="D13" s="3">
        <f>SUM(D10:D12)</f>
        <v>1066711596</v>
      </c>
      <c r="E13" s="3">
        <f t="shared" si="1"/>
        <v>2312861983</v>
      </c>
      <c r="F13" s="3">
        <f t="shared" si="1"/>
        <v>3572623515</v>
      </c>
      <c r="G13" s="3">
        <f t="shared" si="1"/>
        <v>1156388779</v>
      </c>
      <c r="H13" s="3">
        <f t="shared" si="1"/>
        <v>2413210085</v>
      </c>
      <c r="I13" s="3">
        <f t="shared" si="1"/>
        <v>3723119746</v>
      </c>
    </row>
    <row r="14" spans="1:9" x14ac:dyDescent="0.25">
      <c r="A14" s="3"/>
      <c r="B14" s="3">
        <f t="shared" ref="B14:G14" si="2">B7+B13</f>
        <v>4094678224</v>
      </c>
      <c r="C14" s="3">
        <f t="shared" si="2"/>
        <v>6275608921</v>
      </c>
      <c r="D14" s="3">
        <f t="shared" si="2"/>
        <v>2285489714</v>
      </c>
      <c r="E14" s="3">
        <f t="shared" si="2"/>
        <v>4871503154</v>
      </c>
      <c r="F14" s="3">
        <f t="shared" si="2"/>
        <v>7517971291</v>
      </c>
      <c r="G14" s="3">
        <f t="shared" si="2"/>
        <v>2746174295</v>
      </c>
      <c r="H14" s="3">
        <f t="shared" ref="H14:I14" si="3">H7+H13</f>
        <v>5679902782</v>
      </c>
      <c r="I14" s="3">
        <f t="shared" si="3"/>
        <v>8517750238</v>
      </c>
    </row>
    <row r="15" spans="1:9" x14ac:dyDescent="0.25">
      <c r="A15" s="30" t="s">
        <v>125</v>
      </c>
    </row>
    <row r="16" spans="1:9" x14ac:dyDescent="0.25">
      <c r="A16" s="4" t="s">
        <v>30</v>
      </c>
      <c r="B16" s="5">
        <v>1135810189</v>
      </c>
      <c r="C16" s="4">
        <v>1779182743</v>
      </c>
      <c r="D16" s="5">
        <v>561498286</v>
      </c>
      <c r="E16" s="5">
        <v>1238041853</v>
      </c>
      <c r="F16" s="5">
        <v>1873292776</v>
      </c>
      <c r="G16" s="10">
        <v>636088555</v>
      </c>
      <c r="H16" s="5">
        <v>1382706049</v>
      </c>
      <c r="I16" s="5">
        <v>2027391543</v>
      </c>
    </row>
    <row r="17" spans="1:9" x14ac:dyDescent="0.25">
      <c r="A17" s="4" t="s">
        <v>31</v>
      </c>
      <c r="B17" s="5">
        <v>180012880</v>
      </c>
      <c r="C17" s="4">
        <v>272746514</v>
      </c>
      <c r="D17" s="5">
        <v>90630417</v>
      </c>
      <c r="E17" s="5">
        <v>202910725</v>
      </c>
      <c r="F17" s="5">
        <v>314080638</v>
      </c>
      <c r="G17" s="10">
        <v>106325758</v>
      </c>
      <c r="H17" s="5">
        <v>247780401</v>
      </c>
      <c r="I17" s="5">
        <v>367653958</v>
      </c>
    </row>
    <row r="18" spans="1:9" x14ac:dyDescent="0.25">
      <c r="A18" s="4" t="s">
        <v>32</v>
      </c>
      <c r="B18" s="5">
        <v>5303725</v>
      </c>
      <c r="C18" s="4">
        <v>12678932</v>
      </c>
      <c r="D18" s="5">
        <v>2192592</v>
      </c>
      <c r="E18" s="5">
        <v>8205833</v>
      </c>
      <c r="F18" s="5">
        <v>9759870</v>
      </c>
      <c r="G18" s="10">
        <v>3036185</v>
      </c>
      <c r="H18" s="5">
        <v>9550762</v>
      </c>
      <c r="I18" s="5">
        <v>11601825</v>
      </c>
    </row>
    <row r="19" spans="1:9" x14ac:dyDescent="0.25">
      <c r="A19" s="4" t="s">
        <v>33</v>
      </c>
      <c r="B19" s="5">
        <v>12999934</v>
      </c>
      <c r="C19" s="4">
        <v>17155113</v>
      </c>
      <c r="D19" s="5">
        <v>3426494</v>
      </c>
      <c r="E19" s="5">
        <v>16176277</v>
      </c>
      <c r="F19" s="5">
        <v>21476253</v>
      </c>
      <c r="G19" s="10">
        <v>11190704</v>
      </c>
      <c r="H19" s="5">
        <v>34806284</v>
      </c>
      <c r="I19" s="5">
        <v>44846524</v>
      </c>
    </row>
    <row r="20" spans="1:9" x14ac:dyDescent="0.25">
      <c r="A20" s="4" t="s">
        <v>34</v>
      </c>
      <c r="B20" s="5">
        <v>34508523</v>
      </c>
      <c r="C20" s="4">
        <v>45031004</v>
      </c>
      <c r="D20" s="5">
        <v>18284850</v>
      </c>
      <c r="E20" s="5">
        <v>49699359</v>
      </c>
      <c r="F20" s="5">
        <v>60795871</v>
      </c>
      <c r="G20" s="10">
        <v>12929725</v>
      </c>
      <c r="H20" s="5">
        <v>42415596</v>
      </c>
      <c r="I20" s="5">
        <v>60513650</v>
      </c>
    </row>
    <row r="21" spans="1:9" x14ac:dyDescent="0.25">
      <c r="A21" s="4" t="s">
        <v>35</v>
      </c>
      <c r="B21" s="5">
        <v>2535480</v>
      </c>
      <c r="C21" s="4">
        <v>4458061</v>
      </c>
      <c r="D21" s="4">
        <v>2700000</v>
      </c>
      <c r="E21" s="5">
        <v>5900000</v>
      </c>
      <c r="F21" s="5">
        <v>9301613</v>
      </c>
      <c r="G21" s="10">
        <v>2850000</v>
      </c>
      <c r="H21" s="5">
        <v>6250000</v>
      </c>
      <c r="I21" s="5">
        <v>9705000</v>
      </c>
    </row>
    <row r="22" spans="1:9" x14ac:dyDescent="0.25">
      <c r="A22" s="4" t="s">
        <v>36</v>
      </c>
      <c r="B22" s="5">
        <v>2867194</v>
      </c>
      <c r="C22" s="4">
        <v>3852439</v>
      </c>
      <c r="D22" s="5">
        <v>1177394</v>
      </c>
      <c r="E22" s="5">
        <v>2712292</v>
      </c>
      <c r="F22" s="5">
        <v>3760091</v>
      </c>
      <c r="G22" s="10">
        <v>1604583</v>
      </c>
      <c r="H22" s="5">
        <v>3370233</v>
      </c>
      <c r="I22" s="5">
        <v>4502133</v>
      </c>
    </row>
    <row r="23" spans="1:9" x14ac:dyDescent="0.25">
      <c r="A23" s="4" t="s">
        <v>37</v>
      </c>
      <c r="B23" s="5">
        <v>172500</v>
      </c>
      <c r="C23" s="4">
        <v>271250</v>
      </c>
      <c r="D23" s="5">
        <v>86250</v>
      </c>
      <c r="E23" s="5">
        <v>192625</v>
      </c>
      <c r="F23" s="5">
        <v>288938</v>
      </c>
      <c r="G23" s="10">
        <v>86250</v>
      </c>
      <c r="H23" s="5">
        <v>172500</v>
      </c>
      <c r="I23" s="5">
        <v>461438</v>
      </c>
    </row>
    <row r="24" spans="1:9" x14ac:dyDescent="0.25">
      <c r="A24" s="4" t="s">
        <v>38</v>
      </c>
      <c r="B24" s="5">
        <v>2423306</v>
      </c>
      <c r="C24" s="5">
        <v>2423306</v>
      </c>
      <c r="D24" s="5"/>
      <c r="E24" s="5"/>
      <c r="F24" s="5"/>
      <c r="I24" s="5">
        <v>307627383</v>
      </c>
    </row>
    <row r="25" spans="1:9" x14ac:dyDescent="0.25">
      <c r="A25" s="4" t="s">
        <v>39</v>
      </c>
      <c r="B25" s="5">
        <v>193685571</v>
      </c>
      <c r="C25" s="4">
        <v>290484316</v>
      </c>
      <c r="D25" s="5">
        <v>90111839</v>
      </c>
      <c r="E25" s="5">
        <v>215778666</v>
      </c>
      <c r="F25" s="5">
        <v>315344882</v>
      </c>
      <c r="G25" s="10">
        <v>78820882</v>
      </c>
      <c r="H25" s="5">
        <v>210628644</v>
      </c>
      <c r="I25" s="5">
        <v>270962854</v>
      </c>
    </row>
    <row r="26" spans="1:9" x14ac:dyDescent="0.25">
      <c r="A26" s="4" t="s">
        <v>40</v>
      </c>
      <c r="B26" s="5">
        <v>135195772</v>
      </c>
      <c r="C26" s="4">
        <v>205235780</v>
      </c>
      <c r="D26" s="5">
        <v>100480481</v>
      </c>
      <c r="E26" s="5">
        <v>210866961</v>
      </c>
      <c r="F26" s="5">
        <v>276805292</v>
      </c>
      <c r="G26" s="10">
        <v>105829491</v>
      </c>
      <c r="H26">
        <v>187115612</v>
      </c>
    </row>
    <row r="27" spans="1:9" x14ac:dyDescent="0.25">
      <c r="A27" s="3"/>
      <c r="B27" s="3">
        <f>SUM(B16:B26)</f>
        <v>1705515074</v>
      </c>
      <c r="C27" s="3">
        <f>SUM(C16:C26)</f>
        <v>2633519458</v>
      </c>
      <c r="D27" s="3">
        <f>SUM(D16:D26)</f>
        <v>870588603</v>
      </c>
      <c r="E27" s="3">
        <f>SUM(E16:E26)</f>
        <v>1950484591</v>
      </c>
      <c r="F27" s="3">
        <f>SUM(F16:F26)</f>
        <v>2884906224</v>
      </c>
      <c r="G27" s="3">
        <f t="shared" ref="G27" si="4">SUM(G16:G26)</f>
        <v>958762133</v>
      </c>
      <c r="H27" s="3">
        <f>SUM(H16:H26)</f>
        <v>2124796081</v>
      </c>
      <c r="I27" s="3">
        <f>SUM(I16:I26)</f>
        <v>3105266308</v>
      </c>
    </row>
    <row r="28" spans="1:9" x14ac:dyDescent="0.25">
      <c r="A28" s="28" t="s">
        <v>41</v>
      </c>
      <c r="B28" s="2"/>
      <c r="C28" s="2"/>
      <c r="D28" s="2"/>
      <c r="E28" s="2"/>
      <c r="F28" s="2"/>
    </row>
    <row r="29" spans="1:9" x14ac:dyDescent="0.25">
      <c r="A29" s="30" t="s">
        <v>126</v>
      </c>
      <c r="B29" s="3">
        <f t="shared" ref="B29:I29" si="5">B14-B27+B28</f>
        <v>2389163150</v>
      </c>
      <c r="C29" s="3">
        <f t="shared" si="5"/>
        <v>3642089463</v>
      </c>
      <c r="D29" s="3">
        <f t="shared" si="5"/>
        <v>1414901111</v>
      </c>
      <c r="E29" s="3">
        <f t="shared" si="5"/>
        <v>2921018563</v>
      </c>
      <c r="F29" s="3">
        <f t="shared" si="5"/>
        <v>4633065067</v>
      </c>
      <c r="G29" s="3">
        <f t="shared" si="5"/>
        <v>1787412162</v>
      </c>
      <c r="H29" s="3">
        <f t="shared" si="5"/>
        <v>3555106701</v>
      </c>
      <c r="I29" s="3">
        <f t="shared" si="5"/>
        <v>5412483930</v>
      </c>
    </row>
    <row r="30" spans="1:9" x14ac:dyDescent="0.25">
      <c r="A30" s="28" t="s">
        <v>127</v>
      </c>
      <c r="B30" s="3"/>
      <c r="C30" s="3"/>
      <c r="D30" s="3"/>
      <c r="E30" s="3"/>
      <c r="F30" s="3"/>
    </row>
    <row r="31" spans="1:9" x14ac:dyDescent="0.25">
      <c r="A31" s="11" t="s">
        <v>77</v>
      </c>
      <c r="B31" s="5">
        <v>835372583</v>
      </c>
      <c r="C31" s="4">
        <v>1081811434</v>
      </c>
      <c r="D31" s="5">
        <v>557241929.63999999</v>
      </c>
      <c r="E31" s="5">
        <v>799302531</v>
      </c>
      <c r="F31" s="5">
        <v>1208782775</v>
      </c>
      <c r="G31" s="10">
        <v>782874426</v>
      </c>
      <c r="H31" s="5">
        <v>1060476920</v>
      </c>
      <c r="I31" s="5">
        <v>1341807228</v>
      </c>
    </row>
    <row r="32" spans="1:9" x14ac:dyDescent="0.25">
      <c r="A32" s="11" t="s">
        <v>99</v>
      </c>
      <c r="B32" s="5"/>
      <c r="C32" s="4"/>
      <c r="D32" s="5"/>
      <c r="E32" s="5"/>
      <c r="F32" s="5"/>
      <c r="G32" s="10">
        <v>20087112</v>
      </c>
    </row>
    <row r="33" spans="1:9" x14ac:dyDescent="0.25">
      <c r="A33" s="11" t="s">
        <v>90</v>
      </c>
      <c r="B33" s="5"/>
      <c r="C33" s="4"/>
      <c r="D33" s="5"/>
      <c r="E33" s="5"/>
      <c r="F33" s="5"/>
      <c r="G33" s="10">
        <v>39662406</v>
      </c>
    </row>
    <row r="34" spans="1:9" x14ac:dyDescent="0.25">
      <c r="A34" s="4" t="s">
        <v>78</v>
      </c>
      <c r="B34" s="5"/>
      <c r="C34" s="5"/>
      <c r="D34" s="5"/>
      <c r="E34" s="10"/>
      <c r="F34" s="10"/>
      <c r="G34" s="10">
        <v>-392781</v>
      </c>
      <c r="H34" s="5"/>
    </row>
    <row r="35" spans="1:9" x14ac:dyDescent="0.25">
      <c r="A35" s="4" t="s">
        <v>100</v>
      </c>
      <c r="B35" s="5">
        <v>6814578</v>
      </c>
      <c r="C35" s="5">
        <v>20436917</v>
      </c>
      <c r="D35" s="5">
        <v>-20332121</v>
      </c>
      <c r="E35" s="10">
        <v>-30496494</v>
      </c>
      <c r="F35" s="10">
        <v>-21703480</v>
      </c>
      <c r="G35" s="10">
        <v>-6824347</v>
      </c>
      <c r="H35" s="10">
        <v>-5221142</v>
      </c>
      <c r="I35" s="10">
        <v>61512985</v>
      </c>
    </row>
    <row r="36" spans="1:9" x14ac:dyDescent="0.25">
      <c r="A36" s="4" t="s">
        <v>101</v>
      </c>
      <c r="B36" s="5">
        <v>-116739787</v>
      </c>
      <c r="C36" s="5">
        <v>-143094791</v>
      </c>
      <c r="D36" s="5">
        <v>159188315</v>
      </c>
      <c r="E36" s="10">
        <v>175207847</v>
      </c>
      <c r="F36" s="10">
        <v>190164575</v>
      </c>
      <c r="H36" s="10">
        <v>5531699</v>
      </c>
      <c r="I36" s="10">
        <v>-2112480</v>
      </c>
    </row>
    <row r="37" spans="1:9" x14ac:dyDescent="0.25">
      <c r="A37" s="4" t="s">
        <v>102</v>
      </c>
      <c r="B37" s="5">
        <v>4022856</v>
      </c>
      <c r="C37" s="5">
        <v>3742267</v>
      </c>
      <c r="D37" s="5">
        <v>-369047</v>
      </c>
      <c r="E37" s="10">
        <v>135638</v>
      </c>
      <c r="F37" s="10">
        <v>2750765</v>
      </c>
      <c r="H37" s="10">
        <v>28011798</v>
      </c>
      <c r="I37" s="10">
        <v>133056793</v>
      </c>
    </row>
    <row r="38" spans="1:9" x14ac:dyDescent="0.25">
      <c r="A38" s="4" t="s">
        <v>103</v>
      </c>
      <c r="B38" s="5">
        <v>4300000</v>
      </c>
      <c r="C38" s="5">
        <v>-5700000</v>
      </c>
      <c r="D38" s="5"/>
      <c r="E38" s="10"/>
      <c r="F38" s="10"/>
      <c r="I38" s="10">
        <v>28011798</v>
      </c>
    </row>
    <row r="39" spans="1:9" x14ac:dyDescent="0.25">
      <c r="A39" s="4" t="s">
        <v>104</v>
      </c>
      <c r="B39" s="10">
        <v>101237067</v>
      </c>
      <c r="C39" s="10">
        <v>164998842</v>
      </c>
      <c r="D39" s="10">
        <v>124135630</v>
      </c>
      <c r="E39" s="5">
        <v>186717521</v>
      </c>
      <c r="F39" s="5">
        <v>248395373</v>
      </c>
      <c r="H39" s="5">
        <v>34845969</v>
      </c>
    </row>
    <row r="40" spans="1:9" x14ac:dyDescent="0.25">
      <c r="A40" s="3"/>
      <c r="B40" s="3">
        <f t="shared" ref="B40:I40" si="6">SUM(B31:B39)</f>
        <v>835007297</v>
      </c>
      <c r="C40" s="3">
        <f t="shared" si="6"/>
        <v>1122194669</v>
      </c>
      <c r="D40" s="3">
        <f t="shared" si="6"/>
        <v>819864706.63999999</v>
      </c>
      <c r="E40" s="3">
        <f t="shared" si="6"/>
        <v>1130867043</v>
      </c>
      <c r="F40" s="3">
        <f t="shared" si="6"/>
        <v>1628390008</v>
      </c>
      <c r="G40" s="3">
        <f t="shared" si="6"/>
        <v>835406816</v>
      </c>
      <c r="H40" s="3">
        <f t="shared" si="6"/>
        <v>1123645244</v>
      </c>
      <c r="I40" s="3">
        <f t="shared" si="6"/>
        <v>1562276324</v>
      </c>
    </row>
    <row r="41" spans="1:9" x14ac:dyDescent="0.25">
      <c r="A41" s="30" t="s">
        <v>92</v>
      </c>
      <c r="B41" s="3">
        <v>15000000</v>
      </c>
      <c r="C41" s="3">
        <v>20000000</v>
      </c>
      <c r="D41" s="3">
        <v>2500000</v>
      </c>
      <c r="E41" s="3">
        <v>5000000</v>
      </c>
      <c r="F41" s="3">
        <v>7500000</v>
      </c>
      <c r="G41" s="10">
        <v>2500000</v>
      </c>
      <c r="H41" s="5">
        <v>5000000</v>
      </c>
      <c r="I41" s="10">
        <v>7500000</v>
      </c>
    </row>
    <row r="42" spans="1:9" x14ac:dyDescent="0.25">
      <c r="A42" s="30" t="s">
        <v>128</v>
      </c>
      <c r="B42" s="3">
        <f>B29-B40-B41</f>
        <v>1539155853</v>
      </c>
      <c r="C42" s="3">
        <f t="shared" ref="C42:I42" si="7">C29-C40-C41</f>
        <v>2499894794</v>
      </c>
      <c r="D42" s="3">
        <f t="shared" si="7"/>
        <v>592536404.36000001</v>
      </c>
      <c r="E42" s="3">
        <f t="shared" si="7"/>
        <v>1785151520</v>
      </c>
      <c r="F42" s="3">
        <f t="shared" si="7"/>
        <v>2997175059</v>
      </c>
      <c r="G42" s="3">
        <f t="shared" si="7"/>
        <v>949505346</v>
      </c>
      <c r="H42" s="3">
        <f t="shared" si="7"/>
        <v>2426461457</v>
      </c>
      <c r="I42" s="3">
        <f t="shared" si="7"/>
        <v>3842707606</v>
      </c>
    </row>
    <row r="43" spans="1:9" x14ac:dyDescent="0.25">
      <c r="A43" s="30" t="s">
        <v>129</v>
      </c>
      <c r="B43" s="7">
        <f>B44+B45</f>
        <v>833186715</v>
      </c>
      <c r="C43" s="7">
        <f>C44+C45</f>
        <v>1324355993</v>
      </c>
      <c r="D43" s="7">
        <f t="shared" ref="D43:H43" si="8">D44+D45</f>
        <v>249935130</v>
      </c>
      <c r="E43" s="7">
        <f t="shared" si="8"/>
        <v>900810289</v>
      </c>
      <c r="F43" s="7">
        <f t="shared" si="8"/>
        <v>1455180829</v>
      </c>
      <c r="G43" s="7">
        <f t="shared" si="8"/>
        <v>574046027</v>
      </c>
      <c r="H43" s="7">
        <f t="shared" si="8"/>
        <v>1270635368</v>
      </c>
      <c r="I43" s="7">
        <f>I44+I45</f>
        <v>1923850254</v>
      </c>
    </row>
    <row r="44" spans="1:9" x14ac:dyDescent="0.25">
      <c r="A44" s="4" t="s">
        <v>42</v>
      </c>
      <c r="B44" s="10">
        <v>809527471</v>
      </c>
      <c r="C44" s="10">
        <v>1280041142</v>
      </c>
      <c r="D44" s="10">
        <v>337905669</v>
      </c>
      <c r="E44" s="10">
        <v>948029897</v>
      </c>
      <c r="F44" s="10">
        <v>1483905453</v>
      </c>
      <c r="G44" s="10">
        <v>615017432</v>
      </c>
      <c r="H44" s="10">
        <v>1300491849</v>
      </c>
      <c r="I44" s="10">
        <v>1985909984</v>
      </c>
    </row>
    <row r="45" spans="1:9" x14ac:dyDescent="0.25">
      <c r="A45" s="4" t="s">
        <v>43</v>
      </c>
      <c r="B45" s="10">
        <v>23659244</v>
      </c>
      <c r="C45" s="10">
        <v>44314851</v>
      </c>
      <c r="D45" s="10">
        <v>-87970539</v>
      </c>
      <c r="E45" s="10">
        <v>-47219608</v>
      </c>
      <c r="F45" s="10">
        <v>-28724624</v>
      </c>
      <c r="G45" s="10">
        <v>-40971405</v>
      </c>
      <c r="H45" s="10">
        <v>-29856481</v>
      </c>
      <c r="I45" s="10">
        <v>-62059730</v>
      </c>
    </row>
    <row r="46" spans="1:9" x14ac:dyDescent="0.25">
      <c r="A46" s="2" t="s">
        <v>130</v>
      </c>
      <c r="B46" s="3">
        <f>B42-B43</f>
        <v>705969138</v>
      </c>
      <c r="C46" s="3">
        <f t="shared" ref="C46:I46" si="9">C42-C43</f>
        <v>1175538801</v>
      </c>
      <c r="D46" s="3">
        <f>D42-D43</f>
        <v>342601274.36000001</v>
      </c>
      <c r="E46" s="3">
        <f t="shared" si="9"/>
        <v>884341231</v>
      </c>
      <c r="F46" s="3">
        <f t="shared" si="9"/>
        <v>1541994230</v>
      </c>
      <c r="G46" s="3">
        <f t="shared" si="9"/>
        <v>375459319</v>
      </c>
      <c r="H46" s="3">
        <f t="shared" si="9"/>
        <v>1155826089</v>
      </c>
      <c r="I46" s="3">
        <f t="shared" si="9"/>
        <v>1918857352</v>
      </c>
    </row>
    <row r="47" spans="1:9" x14ac:dyDescent="0.25">
      <c r="A47" s="31" t="s">
        <v>131</v>
      </c>
      <c r="B47" s="21">
        <f>B46/('1'!B42/10)</f>
        <v>0.79931470554501372</v>
      </c>
      <c r="C47" s="21">
        <f>C46/('1'!C42/10)</f>
        <v>1.3309724179161688</v>
      </c>
      <c r="D47" s="21">
        <f>D46/('1'!D42/10)</f>
        <v>0.38790114467356485</v>
      </c>
      <c r="E47" s="21">
        <f>E46/('1'!E42/10)</f>
        <v>1.0012717449102992</v>
      </c>
      <c r="F47" s="21">
        <f>F46/('1'!F42/10)</f>
        <v>1.7458817922215746</v>
      </c>
      <c r="G47" s="21">
        <f>G46/('1'!G42/10)</f>
        <v>0.42510378833389789</v>
      </c>
      <c r="H47" s="21">
        <f>H46/('1'!H42/10)</f>
        <v>1.3086532261276835</v>
      </c>
      <c r="I47" s="21">
        <f>I46/('1'!I42/10)</f>
        <v>2.0691190470180452</v>
      </c>
    </row>
    <row r="48" spans="1:9" x14ac:dyDescent="0.25">
      <c r="A48" s="31" t="s">
        <v>132</v>
      </c>
      <c r="B48" s="3">
        <f>'1'!B42/10</f>
        <v>883218003</v>
      </c>
      <c r="C48" s="3">
        <f>'1'!C42/10</f>
        <v>883218003</v>
      </c>
      <c r="D48" s="3">
        <f>'1'!D42/10</f>
        <v>883218003</v>
      </c>
      <c r="E48" s="3">
        <f>'1'!E42/10</f>
        <v>883218003</v>
      </c>
      <c r="F48" s="3">
        <f>'1'!F42/10</f>
        <v>883218003</v>
      </c>
      <c r="G48" s="3">
        <f>'1'!G42/10</f>
        <v>883218003</v>
      </c>
      <c r="H48" s="3">
        <f>'1'!H42/10</f>
        <v>883218003</v>
      </c>
      <c r="I48" s="3">
        <f>'1'!I42/10</f>
        <v>927378903</v>
      </c>
    </row>
    <row r="49" spans="1:1" x14ac:dyDescent="0.25">
      <c r="A49" s="3"/>
    </row>
    <row r="50" spans="1:1" x14ac:dyDescent="0.25">
      <c r="A5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pane xSplit="1" ySplit="5" topLeftCell="H6" activePane="bottomRight" state="frozen"/>
      <selection pane="topRight" activeCell="C1" sqref="C1"/>
      <selection pane="bottomLeft" activeCell="A5" sqref="A5"/>
      <selection pane="bottomRight" activeCell="H68" sqref="H68:I68"/>
    </sheetView>
  </sheetViews>
  <sheetFormatPr defaultRowHeight="15" x14ac:dyDescent="0.25"/>
  <cols>
    <col min="1" max="1" width="48.42578125" customWidth="1"/>
    <col min="2" max="2" width="18.7109375" bestFit="1" customWidth="1"/>
    <col min="3" max="3" width="19.85546875" customWidth="1"/>
    <col min="4" max="5" width="18.7109375" bestFit="1" customWidth="1"/>
    <col min="6" max="6" width="17" bestFit="1" customWidth="1"/>
    <col min="7" max="7" width="16.7109375" customWidth="1"/>
    <col min="8" max="8" width="16" customWidth="1"/>
    <col min="9" max="9" width="15.5703125" customWidth="1"/>
  </cols>
  <sheetData>
    <row r="1" spans="1:9" x14ac:dyDescent="0.25">
      <c r="A1" s="2" t="s">
        <v>91</v>
      </c>
    </row>
    <row r="2" spans="1:9" x14ac:dyDescent="0.25">
      <c r="A2" s="2" t="s">
        <v>150</v>
      </c>
    </row>
    <row r="3" spans="1:9" x14ac:dyDescent="0.25">
      <c r="A3" t="s">
        <v>107</v>
      </c>
    </row>
    <row r="4" spans="1:9" x14ac:dyDescent="0.25">
      <c r="B4" s="25" t="s">
        <v>108</v>
      </c>
      <c r="C4" s="25" t="s">
        <v>109</v>
      </c>
      <c r="D4" s="25" t="s">
        <v>110</v>
      </c>
      <c r="E4" s="25" t="s">
        <v>108</v>
      </c>
      <c r="F4" s="25" t="s">
        <v>109</v>
      </c>
      <c r="G4" s="32" t="s">
        <v>151</v>
      </c>
      <c r="H4" s="32" t="s">
        <v>108</v>
      </c>
      <c r="I4" s="32" t="s">
        <v>109</v>
      </c>
    </row>
    <row r="5" spans="1:9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  <c r="G5" s="33">
        <v>43555</v>
      </c>
      <c r="H5" s="36">
        <v>43646</v>
      </c>
      <c r="I5" s="36">
        <v>43738</v>
      </c>
    </row>
    <row r="6" spans="1:9" x14ac:dyDescent="0.25">
      <c r="A6" s="30" t="s">
        <v>133</v>
      </c>
    </row>
    <row r="7" spans="1:9" x14ac:dyDescent="0.25">
      <c r="A7" s="28" t="s">
        <v>134</v>
      </c>
    </row>
    <row r="8" spans="1:9" x14ac:dyDescent="0.25">
      <c r="A8" s="1" t="s">
        <v>44</v>
      </c>
      <c r="B8" s="10">
        <v>6626154756</v>
      </c>
      <c r="C8" s="10">
        <v>10293821503</v>
      </c>
      <c r="D8" s="10">
        <v>4550403687</v>
      </c>
      <c r="E8" s="10">
        <v>9232250739</v>
      </c>
      <c r="F8" s="10">
        <v>14485590417</v>
      </c>
      <c r="G8" s="10">
        <v>5416982496</v>
      </c>
      <c r="H8" s="10">
        <v>11004383415</v>
      </c>
      <c r="I8" s="10">
        <v>16874914524</v>
      </c>
    </row>
    <row r="9" spans="1:9" x14ac:dyDescent="0.25">
      <c r="A9" s="1" t="s">
        <v>45</v>
      </c>
      <c r="B9" s="10">
        <v>-7552367115</v>
      </c>
      <c r="C9" s="10">
        <v>-8398064333</v>
      </c>
      <c r="D9" s="10">
        <v>-3242183106</v>
      </c>
      <c r="E9" s="10">
        <v>-5538556907</v>
      </c>
      <c r="F9" s="10">
        <v>-7324325905</v>
      </c>
      <c r="G9" s="10">
        <v>-1719611316</v>
      </c>
      <c r="H9" s="10">
        <v>-4847596792</v>
      </c>
      <c r="I9" s="10">
        <v>-7000743040</v>
      </c>
    </row>
    <row r="10" spans="1:9" x14ac:dyDescent="0.25">
      <c r="A10" s="13" t="s">
        <v>79</v>
      </c>
      <c r="B10" s="10"/>
      <c r="C10" s="10"/>
      <c r="D10" s="10"/>
      <c r="E10" s="10"/>
      <c r="F10" s="10"/>
      <c r="G10" s="10"/>
      <c r="H10" s="10"/>
    </row>
    <row r="11" spans="1:9" x14ac:dyDescent="0.25">
      <c r="A11" s="13" t="s">
        <v>46</v>
      </c>
      <c r="B11" s="10"/>
      <c r="C11" s="10"/>
      <c r="D11" s="10"/>
      <c r="E11" s="10"/>
      <c r="F11" s="10"/>
      <c r="G11" s="10"/>
      <c r="H11" s="10"/>
    </row>
    <row r="12" spans="1:9" x14ac:dyDescent="0.25">
      <c r="A12" s="13" t="s">
        <v>47</v>
      </c>
      <c r="B12" s="10"/>
      <c r="C12" s="10"/>
      <c r="D12" s="10"/>
      <c r="E12" s="10"/>
      <c r="F12" s="10"/>
      <c r="G12" s="10"/>
      <c r="H12" s="10"/>
    </row>
    <row r="13" spans="1:9" x14ac:dyDescent="0.25">
      <c r="A13" s="13" t="s">
        <v>48</v>
      </c>
      <c r="B13" s="10"/>
      <c r="C13" s="10"/>
      <c r="D13" s="10"/>
      <c r="E13" s="10"/>
      <c r="F13" s="10"/>
      <c r="G13" s="10"/>
      <c r="H13" s="10"/>
    </row>
    <row r="14" spans="1:9" x14ac:dyDescent="0.25">
      <c r="A14" s="13" t="s">
        <v>49</v>
      </c>
      <c r="B14" s="10">
        <v>55271487</v>
      </c>
      <c r="C14" s="10">
        <v>80881669</v>
      </c>
      <c r="D14" s="10">
        <v>21808285</v>
      </c>
      <c r="E14" s="10">
        <v>61325687</v>
      </c>
      <c r="F14" s="10">
        <v>82531246</v>
      </c>
      <c r="G14" s="10">
        <v>25123193</v>
      </c>
      <c r="H14" s="10">
        <v>52327889</v>
      </c>
      <c r="I14" s="10">
        <v>67189587</v>
      </c>
    </row>
    <row r="15" spans="1:9" x14ac:dyDescent="0.25">
      <c r="A15" s="1" t="s">
        <v>50</v>
      </c>
      <c r="B15" s="10">
        <v>399767080</v>
      </c>
      <c r="C15" s="10">
        <v>610684517</v>
      </c>
      <c r="D15" s="10">
        <v>196531180</v>
      </c>
      <c r="E15" s="10">
        <v>440505248</v>
      </c>
      <c r="F15" s="10">
        <v>677542363</v>
      </c>
      <c r="G15" s="10">
        <v>231996587</v>
      </c>
      <c r="H15" s="10">
        <v>459131572</v>
      </c>
      <c r="I15" s="10">
        <v>689529284</v>
      </c>
    </row>
    <row r="16" spans="1:9" x14ac:dyDescent="0.25">
      <c r="A16" s="13" t="s">
        <v>51</v>
      </c>
      <c r="B16" s="10">
        <v>717675</v>
      </c>
      <c r="C16" s="10">
        <v>3080657</v>
      </c>
      <c r="D16" s="10">
        <v>1308182</v>
      </c>
      <c r="E16" s="10">
        <v>5695043</v>
      </c>
      <c r="F16" s="10">
        <v>6714643</v>
      </c>
      <c r="G16" s="10">
        <v>1102718</v>
      </c>
      <c r="H16" s="10">
        <v>16532316</v>
      </c>
      <c r="I16" s="10">
        <v>20752051</v>
      </c>
    </row>
    <row r="17" spans="1:9" x14ac:dyDescent="0.25">
      <c r="A17" s="1" t="s">
        <v>52</v>
      </c>
      <c r="B17" s="10">
        <v>-1193352428</v>
      </c>
      <c r="C17" s="10">
        <v>-1922878969</v>
      </c>
      <c r="D17" s="10">
        <v>-553630446</v>
      </c>
      <c r="E17" s="10">
        <v>-1285221648</v>
      </c>
      <c r="F17" s="10">
        <v>-2058174424</v>
      </c>
      <c r="G17" s="10">
        <v>-672406970</v>
      </c>
      <c r="H17" s="10">
        <v>-1431646019</v>
      </c>
      <c r="I17" s="10">
        <v>-2285746144</v>
      </c>
    </row>
    <row r="18" spans="1:9" x14ac:dyDescent="0.25">
      <c r="A18" s="1" t="s">
        <v>53</v>
      </c>
      <c r="B18" s="10">
        <v>-42087188</v>
      </c>
      <c r="C18" s="10">
        <v>-119313291</v>
      </c>
      <c r="D18" s="10">
        <v>-46025352</v>
      </c>
      <c r="E18" s="10">
        <v>-95817969</v>
      </c>
      <c r="F18" s="10">
        <v>-120107831</v>
      </c>
      <c r="G18" s="10">
        <v>-64818646</v>
      </c>
      <c r="H18" s="10">
        <v>-102069119</v>
      </c>
      <c r="I18" s="10">
        <v>-126085189</v>
      </c>
    </row>
    <row r="19" spans="1:9" x14ac:dyDescent="0.25">
      <c r="A19" s="1" t="s">
        <v>54</v>
      </c>
      <c r="B19" s="10">
        <v>-753768477</v>
      </c>
      <c r="C19" s="10">
        <v>-1234600612</v>
      </c>
      <c r="D19" s="10">
        <v>-317296500</v>
      </c>
      <c r="E19" s="10">
        <v>-689601396</v>
      </c>
      <c r="F19" s="10">
        <v>-857776138</v>
      </c>
      <c r="G19" s="10">
        <v>-361259460</v>
      </c>
      <c r="H19" s="10">
        <v>-785141430</v>
      </c>
      <c r="I19" s="10">
        <v>-1167701984</v>
      </c>
    </row>
    <row r="20" spans="1:9" x14ac:dyDescent="0.25">
      <c r="A20" s="1" t="s">
        <v>55</v>
      </c>
      <c r="B20" s="10">
        <v>591380499</v>
      </c>
      <c r="C20" s="10">
        <v>846227953</v>
      </c>
      <c r="D20" s="10">
        <v>330600952</v>
      </c>
      <c r="E20" s="10">
        <v>478597895</v>
      </c>
      <c r="F20" s="10">
        <v>726593546</v>
      </c>
      <c r="G20" s="10">
        <v>216366517</v>
      </c>
      <c r="H20" s="10">
        <v>615629102</v>
      </c>
      <c r="I20" s="10">
        <v>956503245</v>
      </c>
    </row>
    <row r="21" spans="1:9" x14ac:dyDescent="0.25">
      <c r="A21" s="1" t="s">
        <v>56</v>
      </c>
      <c r="B21" s="10">
        <v>-419295607</v>
      </c>
      <c r="C21" s="10">
        <v>-578586381</v>
      </c>
      <c r="D21" s="10">
        <v>-237621551</v>
      </c>
      <c r="E21" s="10">
        <v>-499724095</v>
      </c>
      <c r="F21" s="10">
        <v>-727031402</v>
      </c>
      <c r="G21" s="10">
        <v>-224443559</v>
      </c>
      <c r="H21" s="10">
        <v>-454138569</v>
      </c>
      <c r="I21" s="10">
        <v>-739432089</v>
      </c>
    </row>
    <row r="22" spans="1:9" s="2" customFormat="1" x14ac:dyDescent="0.25">
      <c r="A22" s="14"/>
      <c r="B22" s="3">
        <f>SUM(B8:B21)</f>
        <v>-2287579318</v>
      </c>
      <c r="C22" s="3">
        <f>SUM(C8:C21)</f>
        <v>-418747287</v>
      </c>
      <c r="D22" s="3">
        <f t="shared" ref="D22:I22" si="0">SUM(D8:D21)</f>
        <v>703895331</v>
      </c>
      <c r="E22" s="3">
        <f t="shared" si="0"/>
        <v>2109452597</v>
      </c>
      <c r="F22" s="3">
        <f t="shared" si="0"/>
        <v>4891556515</v>
      </c>
      <c r="G22" s="3">
        <f t="shared" si="0"/>
        <v>2849031560</v>
      </c>
      <c r="H22" s="3">
        <f t="shared" si="0"/>
        <v>4527412365</v>
      </c>
      <c r="I22" s="3">
        <f t="shared" si="0"/>
        <v>7289180245</v>
      </c>
    </row>
    <row r="23" spans="1:9" x14ac:dyDescent="0.25">
      <c r="A23" s="29" t="s">
        <v>135</v>
      </c>
      <c r="B23" s="15"/>
      <c r="H23" s="3"/>
    </row>
    <row r="24" spans="1:9" ht="15.75" x14ac:dyDescent="0.25">
      <c r="A24" s="16" t="s">
        <v>88</v>
      </c>
      <c r="B24" s="10"/>
      <c r="C24" s="5"/>
      <c r="D24" s="10"/>
      <c r="E24" s="10"/>
      <c r="F24" s="10"/>
    </row>
    <row r="25" spans="1:9" x14ac:dyDescent="0.25">
      <c r="A25" s="1" t="s">
        <v>80</v>
      </c>
      <c r="B25" s="10">
        <v>-12300893349</v>
      </c>
      <c r="C25" s="10">
        <v>-15888713597</v>
      </c>
      <c r="D25" s="10">
        <v>-5917414285</v>
      </c>
      <c r="E25" s="10">
        <v>-15013761373</v>
      </c>
      <c r="F25" s="10">
        <v>-20369139601</v>
      </c>
      <c r="G25" s="5">
        <v>-1932418514</v>
      </c>
      <c r="H25" s="10">
        <v>-4314759951</v>
      </c>
      <c r="I25" s="10">
        <v>-2039882375</v>
      </c>
    </row>
    <row r="26" spans="1:9" x14ac:dyDescent="0.25">
      <c r="A26" s="1" t="s">
        <v>11</v>
      </c>
      <c r="B26" s="10">
        <v>27228945</v>
      </c>
      <c r="C26" s="10">
        <v>-80053427</v>
      </c>
      <c r="D26" s="10">
        <v>-204492946</v>
      </c>
      <c r="E26" s="10">
        <v>1052430</v>
      </c>
      <c r="F26" s="10">
        <v>-251302694</v>
      </c>
      <c r="G26" s="5">
        <v>-705915819</v>
      </c>
      <c r="H26" s="10">
        <v>-865722882</v>
      </c>
      <c r="I26" s="10">
        <v>-1255348801</v>
      </c>
    </row>
    <row r="27" spans="1:9" x14ac:dyDescent="0.25">
      <c r="A27" s="1" t="s">
        <v>57</v>
      </c>
      <c r="D27" s="10"/>
      <c r="E27" s="10"/>
      <c r="F27" s="10"/>
    </row>
    <row r="28" spans="1:9" x14ac:dyDescent="0.25">
      <c r="A28" s="13" t="s">
        <v>58</v>
      </c>
      <c r="B28" s="10">
        <v>8932797129</v>
      </c>
      <c r="C28" s="10">
        <v>4317220877</v>
      </c>
      <c r="D28" s="10">
        <v>2106191136</v>
      </c>
      <c r="E28" s="10">
        <v>6134561796</v>
      </c>
      <c r="F28" s="10">
        <v>5606451982</v>
      </c>
      <c r="G28" s="5">
        <v>-532329754</v>
      </c>
      <c r="H28" s="10">
        <v>2432227488</v>
      </c>
      <c r="I28" s="10">
        <v>-4828654087</v>
      </c>
    </row>
    <row r="29" spans="1:9" x14ac:dyDescent="0.25">
      <c r="A29" s="1" t="s">
        <v>87</v>
      </c>
      <c r="B29" s="5">
        <v>8859413679</v>
      </c>
      <c r="C29" s="5">
        <v>16016038983</v>
      </c>
      <c r="D29" s="10">
        <v>5481861737</v>
      </c>
      <c r="E29" s="10">
        <v>15593123972</v>
      </c>
      <c r="F29" s="10">
        <v>16372271918</v>
      </c>
      <c r="G29" s="5">
        <v>-2288019705</v>
      </c>
      <c r="H29" s="10">
        <v>5094667596</v>
      </c>
      <c r="I29" s="10">
        <v>10087457076</v>
      </c>
    </row>
    <row r="30" spans="1:9" x14ac:dyDescent="0.25">
      <c r="A30" s="13" t="s">
        <v>59</v>
      </c>
      <c r="D30" s="10"/>
      <c r="E30" s="10"/>
      <c r="F30" s="10"/>
      <c r="G30">
        <v>-278329965</v>
      </c>
    </row>
    <row r="31" spans="1:9" x14ac:dyDescent="0.25">
      <c r="A31" s="13" t="s">
        <v>60</v>
      </c>
      <c r="B31" s="10"/>
      <c r="C31" s="10"/>
      <c r="D31" s="10"/>
      <c r="E31" s="10"/>
      <c r="F31" s="10"/>
    </row>
    <row r="32" spans="1:9" x14ac:dyDescent="0.25">
      <c r="A32" s="13" t="s">
        <v>61</v>
      </c>
      <c r="D32" s="10"/>
      <c r="E32" s="10"/>
      <c r="F32" s="10"/>
    </row>
    <row r="33" spans="1:9" x14ac:dyDescent="0.25">
      <c r="A33" s="13" t="s">
        <v>62</v>
      </c>
      <c r="B33" s="10"/>
      <c r="D33" s="10"/>
      <c r="E33" s="10"/>
      <c r="F33" s="10"/>
    </row>
    <row r="34" spans="1:9" x14ac:dyDescent="0.25">
      <c r="A34" s="1" t="s">
        <v>63</v>
      </c>
      <c r="B34" s="10">
        <v>-945243884</v>
      </c>
      <c r="C34" s="10">
        <v>-4053095679</v>
      </c>
      <c r="D34" s="10">
        <v>-1351949919</v>
      </c>
      <c r="E34" s="10">
        <v>-1379030473</v>
      </c>
      <c r="F34" s="10">
        <v>-212962044</v>
      </c>
      <c r="G34" s="5">
        <v>2239072866</v>
      </c>
      <c r="H34" s="10">
        <v>-184543139</v>
      </c>
      <c r="I34" s="10">
        <v>-3790190072</v>
      </c>
    </row>
    <row r="35" spans="1:9" x14ac:dyDescent="0.25">
      <c r="A35" s="13" t="s">
        <v>64</v>
      </c>
      <c r="C35" s="10"/>
      <c r="D35" s="10"/>
      <c r="E35" s="10"/>
      <c r="F35" s="10"/>
    </row>
    <row r="36" spans="1:9" x14ac:dyDescent="0.25">
      <c r="A36" s="13" t="s">
        <v>65</v>
      </c>
      <c r="D36" s="10"/>
      <c r="E36" s="10"/>
      <c r="F36" s="10"/>
    </row>
    <row r="37" spans="1:9" x14ac:dyDescent="0.25">
      <c r="A37" s="13" t="s">
        <v>66</v>
      </c>
      <c r="D37" s="10"/>
      <c r="E37" s="10"/>
      <c r="F37" s="10"/>
    </row>
    <row r="38" spans="1:9" x14ac:dyDescent="0.25">
      <c r="A38" s="1" t="s">
        <v>67</v>
      </c>
      <c r="D38" s="10"/>
      <c r="E38" s="10"/>
      <c r="F38" s="10"/>
    </row>
    <row r="39" spans="1:9" x14ac:dyDescent="0.25">
      <c r="A39" s="13" t="s">
        <v>105</v>
      </c>
      <c r="B39" s="5">
        <v>-241549233</v>
      </c>
      <c r="C39">
        <v>-276977089</v>
      </c>
      <c r="D39" s="10">
        <v>-308850342</v>
      </c>
      <c r="E39" s="10">
        <v>-148460815</v>
      </c>
      <c r="F39" s="10">
        <v>-273459302</v>
      </c>
      <c r="H39" s="10">
        <v>-343827827</v>
      </c>
      <c r="I39" s="10">
        <v>-228101146</v>
      </c>
    </row>
    <row r="40" spans="1:9" x14ac:dyDescent="0.25">
      <c r="A40" s="1" t="s">
        <v>68</v>
      </c>
      <c r="B40" s="10">
        <v>102412686</v>
      </c>
      <c r="C40" s="20">
        <v>81026090</v>
      </c>
      <c r="D40" s="10">
        <v>-159108640</v>
      </c>
      <c r="E40" s="10">
        <v>-224316293</v>
      </c>
      <c r="F40" s="10">
        <v>-12878743</v>
      </c>
      <c r="G40" s="10">
        <v>134541892</v>
      </c>
      <c r="H40" s="10">
        <v>82208095</v>
      </c>
      <c r="I40" s="10">
        <v>-9138096</v>
      </c>
    </row>
    <row r="41" spans="1:9" s="2" customFormat="1" x14ac:dyDescent="0.25">
      <c r="A41" s="17"/>
      <c r="B41" s="3">
        <f t="shared" ref="B41:E41" si="1">SUM(B24:B40)</f>
        <v>4434165973</v>
      </c>
      <c r="C41" s="3">
        <f>SUM(C24:C40)</f>
        <v>115446158</v>
      </c>
      <c r="D41" s="3">
        <f t="shared" si="1"/>
        <v>-353763259</v>
      </c>
      <c r="E41" s="3">
        <f t="shared" si="1"/>
        <v>4963169244</v>
      </c>
      <c r="F41" s="3">
        <f>SUM(F24:F40)</f>
        <v>858981516</v>
      </c>
      <c r="G41" s="3">
        <f>SUM(G24:G40)</f>
        <v>-3363398999</v>
      </c>
      <c r="H41" s="3">
        <f>SUM(H24:H40)</f>
        <v>1900249380</v>
      </c>
      <c r="I41" s="3">
        <f>SUM(I24:I40)</f>
        <v>-2063857501</v>
      </c>
    </row>
    <row r="42" spans="1:9" s="2" customFormat="1" x14ac:dyDescent="0.25">
      <c r="A42" s="17"/>
      <c r="B42" s="3">
        <f t="shared" ref="B42:G42" si="2">B22+B41</f>
        <v>2146586655</v>
      </c>
      <c r="C42" s="3">
        <f t="shared" si="2"/>
        <v>-303301129</v>
      </c>
      <c r="D42" s="3">
        <f t="shared" si="2"/>
        <v>350132072</v>
      </c>
      <c r="E42" s="3">
        <f t="shared" si="2"/>
        <v>7072621841</v>
      </c>
      <c r="F42" s="3">
        <f t="shared" si="2"/>
        <v>5750538031</v>
      </c>
      <c r="G42" s="3">
        <f t="shared" si="2"/>
        <v>-514367439</v>
      </c>
      <c r="H42" s="3">
        <f>H41+H22</f>
        <v>6427661745</v>
      </c>
      <c r="I42" s="3">
        <f>I41+I22</f>
        <v>5225322744</v>
      </c>
    </row>
    <row r="43" spans="1:9" x14ac:dyDescent="0.25">
      <c r="A43" s="17"/>
      <c r="B43" s="15"/>
      <c r="C43" s="15"/>
      <c r="H43" s="3"/>
    </row>
    <row r="44" spans="1:9" x14ac:dyDescent="0.25">
      <c r="A44" s="30" t="s">
        <v>136</v>
      </c>
    </row>
    <row r="45" spans="1:9" x14ac:dyDescent="0.25">
      <c r="A45" s="18" t="s">
        <v>81</v>
      </c>
      <c r="B45" s="10"/>
      <c r="C45" s="10"/>
      <c r="D45" s="10"/>
      <c r="E45" s="10"/>
      <c r="F45" s="10"/>
    </row>
    <row r="46" spans="1:9" x14ac:dyDescent="0.25">
      <c r="A46" s="18" t="s">
        <v>69</v>
      </c>
      <c r="B46" s="10"/>
      <c r="C46" s="10"/>
      <c r="D46" s="10"/>
      <c r="E46" s="10"/>
      <c r="F46" s="10"/>
    </row>
    <row r="47" spans="1:9" x14ac:dyDescent="0.25">
      <c r="A47" s="1" t="s">
        <v>70</v>
      </c>
      <c r="B47" s="10"/>
      <c r="C47" s="10"/>
      <c r="D47" s="10"/>
      <c r="E47" s="10"/>
      <c r="F47" s="10"/>
    </row>
    <row r="48" spans="1:9" x14ac:dyDescent="0.25">
      <c r="A48" s="1" t="s">
        <v>82</v>
      </c>
      <c r="B48" s="10">
        <v>718847742</v>
      </c>
      <c r="C48" s="10">
        <v>1585362340</v>
      </c>
      <c r="D48" s="10">
        <v>35623986</v>
      </c>
      <c r="E48" s="10">
        <v>126900683</v>
      </c>
      <c r="F48" s="10">
        <v>331130459</v>
      </c>
      <c r="H48" s="10">
        <v>435671</v>
      </c>
      <c r="I48" s="10">
        <v>770321</v>
      </c>
    </row>
    <row r="49" spans="1:9" x14ac:dyDescent="0.25">
      <c r="A49" s="1" t="s">
        <v>83</v>
      </c>
      <c r="B49" s="10">
        <v>-416780504</v>
      </c>
      <c r="C49" s="10">
        <v>-581020750</v>
      </c>
      <c r="D49" s="10">
        <v>-52024173</v>
      </c>
      <c r="E49" s="10">
        <v>-3170206758</v>
      </c>
      <c r="F49" s="10">
        <v>-3313998371</v>
      </c>
      <c r="G49">
        <v>-292975493</v>
      </c>
      <c r="H49" s="5">
        <v>-2709213180</v>
      </c>
      <c r="I49" s="10">
        <v>-203669962</v>
      </c>
    </row>
    <row r="50" spans="1:9" x14ac:dyDescent="0.25">
      <c r="A50" s="1" t="s">
        <v>84</v>
      </c>
      <c r="B50" s="10">
        <v>236839</v>
      </c>
      <c r="C50" s="10">
        <v>243939</v>
      </c>
      <c r="D50" s="10">
        <v>58100</v>
      </c>
      <c r="E50" s="10">
        <v>7737701</v>
      </c>
      <c r="F50" s="10">
        <v>7731268</v>
      </c>
      <c r="G50" s="5">
        <v>116805066</v>
      </c>
      <c r="H50" s="5">
        <v>230797287</v>
      </c>
      <c r="I50" s="10">
        <v>355492293</v>
      </c>
    </row>
    <row r="51" spans="1:9" x14ac:dyDescent="0.25">
      <c r="A51" s="1" t="s">
        <v>71</v>
      </c>
      <c r="B51" s="10">
        <v>-83462073</v>
      </c>
      <c r="C51" s="10">
        <v>-120487305</v>
      </c>
      <c r="D51" s="10">
        <v>-136074660</v>
      </c>
      <c r="E51" s="10">
        <v>-256458992</v>
      </c>
      <c r="F51" s="10">
        <v>-305035041</v>
      </c>
      <c r="G51" s="5">
        <v>-46885671</v>
      </c>
      <c r="H51" s="10">
        <v>-175299358</v>
      </c>
      <c r="I51" s="10">
        <v>-256993320</v>
      </c>
    </row>
    <row r="52" spans="1:9" x14ac:dyDescent="0.25">
      <c r="A52" s="13" t="s">
        <v>20</v>
      </c>
      <c r="B52" s="10"/>
      <c r="C52" s="10"/>
      <c r="D52" s="10"/>
      <c r="E52" s="10"/>
      <c r="F52" s="10"/>
      <c r="G52">
        <v>2800</v>
      </c>
    </row>
    <row r="53" spans="1:9" s="2" customFormat="1" x14ac:dyDescent="0.25">
      <c r="A53" s="17"/>
      <c r="B53" s="3">
        <f>SUM(B45:B52)</f>
        <v>218842004</v>
      </c>
      <c r="C53" s="3">
        <f>SUM(C45:C52)</f>
        <v>884098224</v>
      </c>
      <c r="D53" s="3">
        <f t="shared" ref="D53:G53" si="3">D46+D47+D48+D49+D50+D51+D45+D52</f>
        <v>-152416747</v>
      </c>
      <c r="E53" s="3">
        <f t="shared" si="3"/>
        <v>-3292027366</v>
      </c>
      <c r="F53" s="3">
        <f t="shared" si="3"/>
        <v>-3280171685</v>
      </c>
      <c r="G53" s="3">
        <f t="shared" si="3"/>
        <v>-223053298</v>
      </c>
      <c r="H53" s="3">
        <f>H46+H47+H48+H49+H50+H51+H45+H52</f>
        <v>-2653279580</v>
      </c>
      <c r="I53" s="3">
        <f>I46+I47+I48+I49+I50+I51+I45+I52</f>
        <v>-104400668</v>
      </c>
    </row>
    <row r="54" spans="1:9" x14ac:dyDescent="0.25">
      <c r="A54" s="30" t="s">
        <v>137</v>
      </c>
      <c r="G54" s="2"/>
    </row>
    <row r="55" spans="1:9" x14ac:dyDescent="0.25">
      <c r="A55" t="s">
        <v>72</v>
      </c>
      <c r="B55" s="10">
        <v>-615627771</v>
      </c>
      <c r="C55" s="10">
        <v>-242254768</v>
      </c>
      <c r="D55" s="10">
        <v>426902524</v>
      </c>
      <c r="E55" s="10">
        <v>577440557</v>
      </c>
      <c r="F55" s="10">
        <v>802348087</v>
      </c>
      <c r="H55" s="3"/>
    </row>
    <row r="56" spans="1:9" x14ac:dyDescent="0.25">
      <c r="A56" t="s">
        <v>73</v>
      </c>
      <c r="B56" s="10"/>
      <c r="C56" s="10"/>
      <c r="D56" s="10"/>
      <c r="E56" s="10"/>
      <c r="F56" s="10"/>
      <c r="G56" s="5">
        <v>825427160</v>
      </c>
    </row>
    <row r="57" spans="1:9" x14ac:dyDescent="0.25">
      <c r="A57" t="s">
        <v>74</v>
      </c>
      <c r="B57" s="10"/>
      <c r="C57" s="10">
        <v>-1413148805</v>
      </c>
      <c r="D57" s="10"/>
      <c r="E57" s="10"/>
      <c r="F57" s="10">
        <v>-1148183404</v>
      </c>
      <c r="I57" s="10">
        <v>-441609002</v>
      </c>
    </row>
    <row r="58" spans="1:9" x14ac:dyDescent="0.25">
      <c r="A58" t="s">
        <v>152</v>
      </c>
      <c r="B58" s="10"/>
      <c r="C58" s="10"/>
      <c r="D58" s="10"/>
      <c r="E58" s="10">
        <v>4000000000</v>
      </c>
      <c r="F58" s="10">
        <v>4000000000</v>
      </c>
      <c r="H58" s="5">
        <v>764735076</v>
      </c>
      <c r="I58" s="10">
        <v>406534264</v>
      </c>
    </row>
    <row r="59" spans="1:9" s="2" customFormat="1" x14ac:dyDescent="0.25">
      <c r="A59" s="17"/>
      <c r="B59" s="3">
        <f t="shared" ref="B59:E59" si="4">SUM(B55:B58)</f>
        <v>-615627771</v>
      </c>
      <c r="C59" s="3">
        <f t="shared" si="4"/>
        <v>-1655403573</v>
      </c>
      <c r="D59" s="3">
        <f t="shared" si="4"/>
        <v>426902524</v>
      </c>
      <c r="E59" s="3">
        <f t="shared" si="4"/>
        <v>4577440557</v>
      </c>
      <c r="F59" s="3">
        <f>SUM(F55:F58)</f>
        <v>3654164683</v>
      </c>
      <c r="G59" s="3">
        <f>SUM(G55:G58)</f>
        <v>825427160</v>
      </c>
      <c r="H59" s="3">
        <f>SUM(H55:H58)</f>
        <v>764735076</v>
      </c>
      <c r="I59" s="3">
        <f>SUM(I55:I58)</f>
        <v>-35074738</v>
      </c>
    </row>
    <row r="60" spans="1:9" s="2" customFormat="1" x14ac:dyDescent="0.25">
      <c r="A60" s="17"/>
    </row>
    <row r="61" spans="1:9" s="2" customFormat="1" x14ac:dyDescent="0.25">
      <c r="A61" s="30" t="s">
        <v>138</v>
      </c>
      <c r="B61" s="3">
        <f t="shared" ref="B61:G61" si="5">B59+B53+B42</f>
        <v>1749800888</v>
      </c>
      <c r="C61" s="3">
        <f t="shared" si="5"/>
        <v>-1074606478</v>
      </c>
      <c r="D61" s="3">
        <f t="shared" si="5"/>
        <v>624617849</v>
      </c>
      <c r="E61" s="3">
        <f t="shared" si="5"/>
        <v>8358035032</v>
      </c>
      <c r="F61" s="3">
        <f t="shared" si="5"/>
        <v>6124531029</v>
      </c>
      <c r="G61" s="3">
        <f t="shared" si="5"/>
        <v>88006423</v>
      </c>
      <c r="H61" s="3">
        <f>H59+H53+H42</f>
        <v>4539117241</v>
      </c>
      <c r="I61" s="3">
        <f>I59+I53+I42</f>
        <v>5085847338</v>
      </c>
    </row>
    <row r="62" spans="1:9" x14ac:dyDescent="0.25">
      <c r="A62" s="31" t="s">
        <v>106</v>
      </c>
      <c r="B62" s="10">
        <v>1286609</v>
      </c>
      <c r="C62" s="10">
        <v>1428486</v>
      </c>
      <c r="D62" s="5">
        <v>236123</v>
      </c>
      <c r="E62" s="5">
        <v>-1149701</v>
      </c>
      <c r="F62" s="5">
        <v>-1686027</v>
      </c>
      <c r="G62" s="5">
        <v>241441</v>
      </c>
      <c r="H62" s="3">
        <v>141486</v>
      </c>
      <c r="I62" s="5">
        <v>-175475</v>
      </c>
    </row>
    <row r="63" spans="1:9" x14ac:dyDescent="0.25">
      <c r="A63" s="31" t="s">
        <v>139</v>
      </c>
      <c r="B63" s="5">
        <v>15474061253</v>
      </c>
      <c r="C63" s="5">
        <v>15474061253</v>
      </c>
      <c r="D63" s="5">
        <v>17018094096</v>
      </c>
      <c r="E63" s="5">
        <v>17018094096</v>
      </c>
      <c r="F63" s="5">
        <v>17018094096</v>
      </c>
      <c r="G63" s="3">
        <v>22334919176</v>
      </c>
      <c r="H63" s="3">
        <v>22334919176</v>
      </c>
      <c r="I63" s="3">
        <v>22334919176</v>
      </c>
    </row>
    <row r="64" spans="1:9" s="2" customFormat="1" x14ac:dyDescent="0.25">
      <c r="A64" s="30" t="s">
        <v>140</v>
      </c>
      <c r="B64" s="3">
        <f>B61+B63+B62</f>
        <v>17225148750</v>
      </c>
      <c r="C64" s="3">
        <f t="shared" ref="C64:E64" si="6">C61+C62+C63</f>
        <v>14400883261</v>
      </c>
      <c r="D64" s="3">
        <f t="shared" si="6"/>
        <v>17642948068</v>
      </c>
      <c r="E64" s="3">
        <f t="shared" si="6"/>
        <v>25374979427</v>
      </c>
      <c r="F64" s="3">
        <f>F61+F62+F63</f>
        <v>23140939098</v>
      </c>
      <c r="G64" s="3">
        <f>G61+G62+G63</f>
        <v>22423167040</v>
      </c>
      <c r="H64" s="3">
        <f>H61+H62+H63</f>
        <v>26874177903</v>
      </c>
      <c r="I64" s="3">
        <f>I61+I62+I63</f>
        <v>27420591039</v>
      </c>
    </row>
    <row r="65" spans="1:9" x14ac:dyDescent="0.25">
      <c r="A65" s="31" t="s">
        <v>141</v>
      </c>
      <c r="B65" s="22">
        <f>B42/('1'!B42/10)</f>
        <v>2.4304154214573908</v>
      </c>
      <c r="C65" s="22">
        <f>C42/('1'!C42/10)</f>
        <v>-0.34340460449151422</v>
      </c>
      <c r="D65" s="22">
        <f>D42/('1'!D42/10)</f>
        <v>0.39642768921230875</v>
      </c>
      <c r="E65" s="22">
        <f>E42/('1'!E42/10)</f>
        <v>8.0077872246451474</v>
      </c>
      <c r="F65" s="22">
        <f>F42/('1'!F42/10)</f>
        <v>6.5108931333683424</v>
      </c>
      <c r="G65" s="22">
        <f>G42/('1'!G42/10)</f>
        <v>-0.58237879804630743</v>
      </c>
      <c r="H65" s="22">
        <f>H42/('1'!H42/10)</f>
        <v>7.2775483778267143</v>
      </c>
      <c r="I65" s="22">
        <f>I42/('1'!I42/10)</f>
        <v>5.6345068095645479</v>
      </c>
    </row>
    <row r="66" spans="1:9" x14ac:dyDescent="0.25">
      <c r="A66" s="30" t="s">
        <v>142</v>
      </c>
      <c r="B66" s="3">
        <f>'1'!B42/10</f>
        <v>883218003</v>
      </c>
      <c r="C66" s="3">
        <f>'1'!C42/10</f>
        <v>883218003</v>
      </c>
      <c r="D66" s="3">
        <f>'1'!D42/10</f>
        <v>883218003</v>
      </c>
      <c r="E66" s="3">
        <f>'1'!E42/10</f>
        <v>883218003</v>
      </c>
      <c r="F66" s="3">
        <f>'1'!F42/10</f>
        <v>883218003</v>
      </c>
      <c r="G66" s="3">
        <f>'1'!G42/10</f>
        <v>883218003</v>
      </c>
      <c r="H66" s="3">
        <f>'1'!H42/10</f>
        <v>883218003</v>
      </c>
      <c r="I66" s="3">
        <f>'1'!I42/10</f>
        <v>927378903</v>
      </c>
    </row>
    <row r="67" spans="1:9" x14ac:dyDescent="0.25">
      <c r="A67" s="19"/>
      <c r="H67" s="21"/>
      <c r="I67" s="21"/>
    </row>
    <row r="68" spans="1:9" x14ac:dyDescent="0.25">
      <c r="A68" s="19"/>
      <c r="H68" s="3"/>
      <c r="I68" s="3"/>
    </row>
    <row r="69" spans="1:9" x14ac:dyDescent="0.25">
      <c r="A69" s="19"/>
    </row>
    <row r="70" spans="1:9" x14ac:dyDescent="0.25">
      <c r="A70" s="19"/>
    </row>
    <row r="71" spans="1:9" x14ac:dyDescent="0.25">
      <c r="A71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M17" sqref="M17"/>
    </sheetView>
  </sheetViews>
  <sheetFormatPr defaultRowHeight="15" x14ac:dyDescent="0.25"/>
  <cols>
    <col min="1" max="1" width="34.5703125" bestFit="1" customWidth="1"/>
    <col min="2" max="2" width="10.28515625" bestFit="1" customWidth="1"/>
    <col min="3" max="3" width="10.5703125" bestFit="1" customWidth="1"/>
    <col min="4" max="4" width="11" bestFit="1" customWidth="1"/>
    <col min="5" max="5" width="10.28515625" bestFit="1" customWidth="1"/>
    <col min="6" max="6" width="10.5703125" bestFit="1" customWidth="1"/>
  </cols>
  <sheetData>
    <row r="1" spans="1:6" x14ac:dyDescent="0.25">
      <c r="A1" s="2" t="s">
        <v>91</v>
      </c>
    </row>
    <row r="2" spans="1:6" x14ac:dyDescent="0.25">
      <c r="A2" s="2" t="s">
        <v>94</v>
      </c>
    </row>
    <row r="3" spans="1:6" x14ac:dyDescent="0.25">
      <c r="A3" t="s">
        <v>107</v>
      </c>
    </row>
    <row r="4" spans="1:6" x14ac:dyDescent="0.25">
      <c r="B4" s="25" t="s">
        <v>108</v>
      </c>
      <c r="C4" s="25" t="s">
        <v>109</v>
      </c>
      <c r="D4" s="25" t="s">
        <v>110</v>
      </c>
      <c r="E4" s="25" t="s">
        <v>108</v>
      </c>
      <c r="F4" s="25" t="s">
        <v>109</v>
      </c>
    </row>
    <row r="5" spans="1:6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</row>
    <row r="6" spans="1:6" x14ac:dyDescent="0.25">
      <c r="A6" t="s">
        <v>143</v>
      </c>
      <c r="B6" s="23" t="e">
        <f>#REF!/#REF!</f>
        <v>#REF!</v>
      </c>
      <c r="C6" s="23" t="e">
        <f>#REF!/#REF!</f>
        <v>#REF!</v>
      </c>
      <c r="D6" s="23" t="e">
        <f>#REF!/#REF!</f>
        <v>#REF!</v>
      </c>
      <c r="E6" s="23" t="e">
        <f>#REF!/#REF!</f>
        <v>#REF!</v>
      </c>
      <c r="F6" s="23" t="e">
        <f>#REF!/#REF!</f>
        <v>#REF!</v>
      </c>
    </row>
    <row r="7" spans="1:6" x14ac:dyDescent="0.25">
      <c r="A7" t="s">
        <v>95</v>
      </c>
      <c r="B7" s="23" t="e">
        <f>#REF!/#REF!</f>
        <v>#REF!</v>
      </c>
      <c r="C7" s="23" t="e">
        <f>#REF!/#REF!</f>
        <v>#REF!</v>
      </c>
      <c r="D7" s="23" t="e">
        <f>#REF!/#REF!</f>
        <v>#REF!</v>
      </c>
      <c r="E7" s="23" t="e">
        <f>#REF!/#REF!</f>
        <v>#REF!</v>
      </c>
      <c r="F7" s="23" t="e">
        <f>#REF!/#REF!</f>
        <v>#REF!</v>
      </c>
    </row>
    <row r="8" spans="1:6" x14ac:dyDescent="0.25">
      <c r="A8" t="s">
        <v>96</v>
      </c>
      <c r="B8" s="23" t="e">
        <f>#REF!/#REF!</f>
        <v>#REF!</v>
      </c>
      <c r="C8" s="23" t="e">
        <f>#REF!/#REF!</f>
        <v>#REF!</v>
      </c>
      <c r="D8" s="23" t="e">
        <f>#REF!/#REF!</f>
        <v>#REF!</v>
      </c>
      <c r="E8" s="23" t="e">
        <f>#REF!/#REF!</f>
        <v>#REF!</v>
      </c>
      <c r="F8" s="23" t="e">
        <f>#REF!/#REF!</f>
        <v>#REF!</v>
      </c>
    </row>
    <row r="9" spans="1:6" x14ac:dyDescent="0.25">
      <c r="A9" t="s">
        <v>144</v>
      </c>
      <c r="B9" s="23" t="e">
        <f>#REF!/'1'!B23</f>
        <v>#REF!</v>
      </c>
      <c r="C9" s="23" t="e">
        <f>#REF!/'1'!C23</f>
        <v>#REF!</v>
      </c>
      <c r="D9" s="23" t="e">
        <f>#REF!/'1'!D23</f>
        <v>#REF!</v>
      </c>
      <c r="E9" s="23" t="e">
        <f>#REF!/'1'!E23</f>
        <v>#REF!</v>
      </c>
      <c r="F9" s="23" t="e">
        <f>#REF!/'1'!F23</f>
        <v>#REF!</v>
      </c>
    </row>
    <row r="10" spans="1:6" x14ac:dyDescent="0.25">
      <c r="A10" t="s">
        <v>145</v>
      </c>
      <c r="B10" s="23" t="e">
        <f>#REF!/'1'!B50</f>
        <v>#REF!</v>
      </c>
      <c r="C10" s="23" t="e">
        <f>#REF!/'1'!C50</f>
        <v>#REF!</v>
      </c>
      <c r="D10" s="23" t="e">
        <f>#REF!/'1'!D50</f>
        <v>#REF!</v>
      </c>
      <c r="E10" s="23" t="e">
        <f>#REF!/'1'!E50</f>
        <v>#REF!</v>
      </c>
      <c r="F10" s="23" t="e">
        <f>#REF!/'1'!F50</f>
        <v>#REF!</v>
      </c>
    </row>
    <row r="11" spans="1:6" x14ac:dyDescent="0.25">
      <c r="A11" t="s">
        <v>97</v>
      </c>
      <c r="B11" s="24">
        <v>0.1187</v>
      </c>
      <c r="C11" s="24">
        <v>0.13420000000000001</v>
      </c>
      <c r="D11" s="24">
        <v>0.13519999999999999</v>
      </c>
      <c r="E11" s="24">
        <v>0.1197</v>
      </c>
      <c r="F11" s="24">
        <v>0.11509999999999999</v>
      </c>
    </row>
    <row r="12" spans="1:6" x14ac:dyDescent="0.25">
      <c r="A12" t="s">
        <v>146</v>
      </c>
      <c r="B12" s="24">
        <v>5.5100000000000003E-2</v>
      </c>
      <c r="C12" s="24">
        <v>7.4099999999999999E-2</v>
      </c>
      <c r="D12" s="24">
        <v>7.0699999999999999E-2</v>
      </c>
      <c r="E12" s="24">
        <v>5.7700000000000001E-2</v>
      </c>
      <c r="F12" s="24">
        <v>5.79E-2</v>
      </c>
    </row>
    <row r="13" spans="1:6" x14ac:dyDescent="0.25">
      <c r="A13" t="s">
        <v>147</v>
      </c>
      <c r="B13" s="24">
        <v>0.83</v>
      </c>
      <c r="C13" s="24">
        <v>0.77410000000000001</v>
      </c>
      <c r="D13" s="24">
        <v>0.8357</v>
      </c>
      <c r="E13" s="24">
        <v>0.83919999999999995</v>
      </c>
      <c r="F13" s="24">
        <v>0.83560000000000001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2020-04-12T14:33:39Z</dcterms:modified>
</cp:coreProperties>
</file>