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nik\Google Drive\Financial Statements\Checked &amp; Final\FS Template\Formate_3\Food and Allied\Quarterly\"/>
    </mc:Choice>
  </mc:AlternateContent>
  <bookViews>
    <workbookView xWindow="0" yWindow="0" windowWidth="20490" windowHeight="7755" activeTab="2"/>
  </bookViews>
  <sheets>
    <sheet name="1" sheetId="1" r:id="rId1"/>
    <sheet name="2" sheetId="2" r:id="rId2"/>
    <sheet name="3" sheetId="3" r:id="rId3"/>
    <sheet name="Rati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4" i="3" l="1"/>
  <c r="H27" i="3"/>
  <c r="H21" i="3"/>
  <c r="H10" i="3"/>
  <c r="H15" i="3" s="1"/>
  <c r="H28" i="2"/>
  <c r="H22" i="2"/>
  <c r="H10" i="2"/>
  <c r="H9" i="2"/>
  <c r="H48" i="1"/>
  <c r="H38" i="1"/>
  <c r="H49" i="1" s="1"/>
  <c r="H24" i="1"/>
  <c r="H12" i="1"/>
  <c r="H26" i="1" s="1"/>
  <c r="G17" i="2"/>
  <c r="G20" i="2"/>
  <c r="G22" i="2"/>
  <c r="G25" i="2" s="1"/>
  <c r="G34" i="3"/>
  <c r="G27" i="3"/>
  <c r="G21" i="3"/>
  <c r="G10" i="3"/>
  <c r="G15" i="3" s="1"/>
  <c r="G28" i="2"/>
  <c r="G10" i="2"/>
  <c r="G9" i="2"/>
  <c r="G59" i="1"/>
  <c r="I59" i="1"/>
  <c r="G60" i="1"/>
  <c r="G55" i="1"/>
  <c r="H55" i="1"/>
  <c r="H59" i="1" s="1"/>
  <c r="G48" i="1"/>
  <c r="G38" i="1"/>
  <c r="G24" i="1"/>
  <c r="G12" i="1"/>
  <c r="H33" i="3" l="1"/>
  <c r="H29" i="3"/>
  <c r="H31" i="3" s="1"/>
  <c r="H13" i="2"/>
  <c r="H17" i="2" s="1"/>
  <c r="H20" i="2" s="1"/>
  <c r="H25" i="2" s="1"/>
  <c r="H27" i="2" s="1"/>
  <c r="H57" i="1"/>
  <c r="G33" i="3"/>
  <c r="G29" i="3"/>
  <c r="G31" i="3" s="1"/>
  <c r="G27" i="2"/>
  <c r="G13" i="2"/>
  <c r="G49" i="1"/>
  <c r="G57" i="1" s="1"/>
  <c r="G26" i="1"/>
  <c r="B34" i="3"/>
  <c r="C34" i="3"/>
  <c r="D34" i="3"/>
  <c r="E34" i="3"/>
  <c r="F34" i="3"/>
  <c r="F28" i="2"/>
  <c r="B28" i="2"/>
  <c r="C28" i="2"/>
  <c r="D28" i="2"/>
  <c r="E28" i="2"/>
  <c r="B60" i="1"/>
  <c r="C60" i="1"/>
  <c r="D60" i="1"/>
  <c r="E60" i="1"/>
  <c r="F60" i="1"/>
  <c r="F24" i="1" l="1"/>
  <c r="B10" i="3"/>
  <c r="B15" i="3" s="1"/>
  <c r="B21" i="3"/>
  <c r="B27" i="3"/>
  <c r="D9" i="2"/>
  <c r="D10" i="2"/>
  <c r="D22" i="2"/>
  <c r="D25" i="2" s="1"/>
  <c r="D13" i="2" l="1"/>
  <c r="D17" i="2" s="1"/>
  <c r="D20" i="2" s="1"/>
  <c r="D27" i="2" s="1"/>
  <c r="B29" i="3"/>
  <c r="B31" i="3" s="1"/>
  <c r="B33" i="3"/>
  <c r="B10" i="2"/>
  <c r="D27" i="3" l="1"/>
  <c r="E27" i="3"/>
  <c r="C27" i="3"/>
  <c r="F27" i="3"/>
  <c r="D21" i="3"/>
  <c r="E21" i="3"/>
  <c r="C21" i="3"/>
  <c r="F21" i="3"/>
  <c r="D10" i="3"/>
  <c r="D15" i="3" s="1"/>
  <c r="E10" i="3"/>
  <c r="E15" i="3" s="1"/>
  <c r="C10" i="3"/>
  <c r="C15" i="3" s="1"/>
  <c r="F10" i="3"/>
  <c r="F15" i="3" s="1"/>
  <c r="E22" i="2" l="1"/>
  <c r="E25" i="2" s="1"/>
  <c r="C22" i="2"/>
  <c r="C25" i="2" s="1"/>
  <c r="F22" i="2"/>
  <c r="F25" i="2" s="1"/>
  <c r="B22" i="2"/>
  <c r="B25" i="2" s="1"/>
  <c r="E10" i="2"/>
  <c r="C10" i="2"/>
  <c r="F10" i="2"/>
  <c r="E9" i="2"/>
  <c r="C9" i="2"/>
  <c r="F9" i="2"/>
  <c r="F38" i="1"/>
  <c r="F12" i="1"/>
  <c r="C38" i="1"/>
  <c r="C12" i="1"/>
  <c r="E12" i="1"/>
  <c r="D38" i="1"/>
  <c r="E38" i="1"/>
  <c r="D24" i="1"/>
  <c r="D12" i="1"/>
  <c r="B38" i="1"/>
  <c r="B12" i="1"/>
  <c r="D26" i="1" l="1"/>
  <c r="D11" i="4"/>
  <c r="E13" i="2"/>
  <c r="E11" i="4" s="1"/>
  <c r="C13" i="2"/>
  <c r="C11" i="4" s="1"/>
  <c r="F13" i="2"/>
  <c r="F11" i="4" s="1"/>
  <c r="C17" i="2" l="1"/>
  <c r="C20" i="2" s="1"/>
  <c r="C10" i="4" s="1"/>
  <c r="F17" i="2"/>
  <c r="F20" i="2" s="1"/>
  <c r="E17" i="2"/>
  <c r="E20" i="2" s="1"/>
  <c r="B9" i="2"/>
  <c r="B13" i="2" s="1"/>
  <c r="F10" i="4" l="1"/>
  <c r="E10" i="4"/>
  <c r="D10" i="4"/>
  <c r="D6" i="4"/>
  <c r="B17" i="2"/>
  <c r="B20" i="2" s="1"/>
  <c r="B11" i="4"/>
  <c r="F29" i="3"/>
  <c r="D48" i="1"/>
  <c r="D9" i="4" s="1"/>
  <c r="E48" i="1"/>
  <c r="C48" i="1"/>
  <c r="F48" i="1"/>
  <c r="D55" i="1"/>
  <c r="E55" i="1"/>
  <c r="C55" i="1"/>
  <c r="F55" i="1"/>
  <c r="E24" i="1"/>
  <c r="C24" i="1"/>
  <c r="B48" i="1"/>
  <c r="B24" i="1"/>
  <c r="E27" i="2" l="1"/>
  <c r="D7" i="4"/>
  <c r="D8" i="4"/>
  <c r="D12" i="4"/>
  <c r="F9" i="4"/>
  <c r="F26" i="1"/>
  <c r="F6" i="4" s="1"/>
  <c r="F7" i="4"/>
  <c r="F8" i="4"/>
  <c r="F12" i="4"/>
  <c r="C9" i="4"/>
  <c r="C26" i="1"/>
  <c r="C6" i="4" s="1"/>
  <c r="C7" i="4"/>
  <c r="C8" i="4"/>
  <c r="C12" i="4"/>
  <c r="E9" i="4"/>
  <c r="E8" i="4"/>
  <c r="E7" i="4"/>
  <c r="E12" i="4"/>
  <c r="B9" i="4"/>
  <c r="B10" i="4"/>
  <c r="B26" i="1"/>
  <c r="B6" i="4" s="1"/>
  <c r="D49" i="1"/>
  <c r="D57" i="1" s="1"/>
  <c r="F49" i="1"/>
  <c r="F57" i="1" s="1"/>
  <c r="C49" i="1"/>
  <c r="C57" i="1" s="1"/>
  <c r="E49" i="1"/>
  <c r="E57" i="1" s="1"/>
  <c r="E26" i="1"/>
  <c r="E6" i="4" s="1"/>
  <c r="D33" i="3"/>
  <c r="E33" i="3"/>
  <c r="C33" i="3"/>
  <c r="F33" i="3"/>
  <c r="D29" i="3" l="1"/>
  <c r="D31" i="3" s="1"/>
  <c r="F31" i="3"/>
  <c r="C29" i="3"/>
  <c r="C31" i="3" s="1"/>
  <c r="E29" i="3"/>
  <c r="E31" i="3" s="1"/>
  <c r="F27" i="2" l="1"/>
  <c r="C27" i="2" l="1"/>
  <c r="B55" i="1" l="1"/>
  <c r="B59" i="1" l="1"/>
  <c r="B8" i="4"/>
  <c r="B12" i="4"/>
  <c r="B7" i="4"/>
  <c r="D59" i="1"/>
  <c r="F59" i="1"/>
  <c r="C59" i="1"/>
  <c r="E59" i="1"/>
  <c r="B49" i="1"/>
  <c r="B57" i="1" s="1"/>
  <c r="B27" i="2" l="1"/>
</calcChain>
</file>

<file path=xl/sharedStrings.xml><?xml version="1.0" encoding="utf-8"?>
<sst xmlns="http://schemas.openxmlformats.org/spreadsheetml/2006/main" count="122" uniqueCount="96">
  <si>
    <t>CURRENT ASSETS</t>
  </si>
  <si>
    <t>Current Liabilities</t>
  </si>
  <si>
    <t>ASSETS</t>
  </si>
  <si>
    <t>Advance, Deposits &amp; Prepayments</t>
  </si>
  <si>
    <t>Provision for WPPF</t>
  </si>
  <si>
    <t>Dividend Payable</t>
  </si>
  <si>
    <t>National Tea Company Limited</t>
  </si>
  <si>
    <t>Capital Work-in Progress</t>
  </si>
  <si>
    <t>Deferred Tax Assets</t>
  </si>
  <si>
    <t>Receivable from  BTB</t>
  </si>
  <si>
    <t>Loan to employees</t>
  </si>
  <si>
    <t>Advance income Tax</t>
  </si>
  <si>
    <t xml:space="preserve">Accrued interest on investment </t>
  </si>
  <si>
    <t>Cash &amp; Cash equivalents</t>
  </si>
  <si>
    <t>Share Capital</t>
  </si>
  <si>
    <t>Reserve and surplus</t>
  </si>
  <si>
    <t>Retatined Earnings</t>
  </si>
  <si>
    <t>Long term Loan (secured)</t>
  </si>
  <si>
    <t>Pre-liberation bank loan</t>
  </si>
  <si>
    <t xml:space="preserve">Provision for Taxation </t>
  </si>
  <si>
    <t>Provision for Gratuity</t>
  </si>
  <si>
    <t>Prepaid Income</t>
  </si>
  <si>
    <t>Other Liabiliites</t>
  </si>
  <si>
    <t>Other Liabilities (pre-takeover)</t>
  </si>
  <si>
    <t>Creditors</t>
  </si>
  <si>
    <t>Security deposits</t>
  </si>
  <si>
    <t>Short term loan (secured)</t>
  </si>
  <si>
    <t>Debtors</t>
  </si>
  <si>
    <t>Trade Receivable from BTB</t>
  </si>
  <si>
    <t>Administrative &amp; General Cost</t>
  </si>
  <si>
    <t>Selling Cost</t>
  </si>
  <si>
    <t>Add: Other Income</t>
  </si>
  <si>
    <t>Less: Financial Cost</t>
  </si>
  <si>
    <t>Deferred Tax (Income)/Expenses</t>
  </si>
  <si>
    <t xml:space="preserve">Current Tax </t>
  </si>
  <si>
    <t>Collections from Turnover &amp; Other Income</t>
  </si>
  <si>
    <t>Payments for costs and expenses</t>
  </si>
  <si>
    <t>Employees loan recovered</t>
  </si>
  <si>
    <t>Interest paid</t>
  </si>
  <si>
    <t>Acquisitions of Property, Plant &amp; Equipment and Capital Work-in-progress</t>
  </si>
  <si>
    <t>Sale proceeds of property, Plant &amp; equipment</t>
  </si>
  <si>
    <t xml:space="preserve">Loan received </t>
  </si>
  <si>
    <t>Loan paid</t>
  </si>
  <si>
    <t>Dividend paid</t>
  </si>
  <si>
    <t>Current Ratio</t>
  </si>
  <si>
    <t>Debt to Equity</t>
  </si>
  <si>
    <t>Operating Margin</t>
  </si>
  <si>
    <t>Fixed Assets</t>
  </si>
  <si>
    <t>Long term investments, loans &amp; advances</t>
  </si>
  <si>
    <t>Trade Payable &amp; Others</t>
  </si>
  <si>
    <t>Inventories</t>
  </si>
  <si>
    <t>Consolidated Balance Sheet</t>
  </si>
  <si>
    <t>As at year end</t>
  </si>
  <si>
    <t>As at quarter end</t>
  </si>
  <si>
    <t>NON CURRENT ASSETS</t>
  </si>
  <si>
    <t>Liabilities and Capital</t>
  </si>
  <si>
    <t>Liabilities</t>
  </si>
  <si>
    <t>Non Current Liabilities</t>
  </si>
  <si>
    <t>Shareholders’ Equity</t>
  </si>
  <si>
    <t>Net assets value per share</t>
  </si>
  <si>
    <t>Shares to calculate NAVPS</t>
  </si>
  <si>
    <t>Consolidated Income Statement</t>
  </si>
  <si>
    <t>Net Revenues</t>
  </si>
  <si>
    <t>Cost of goods sold</t>
  </si>
  <si>
    <t>Gross Profit</t>
  </si>
  <si>
    <t>Operating Incomes/Expenses</t>
  </si>
  <si>
    <t>Operating Profit</t>
  </si>
  <si>
    <t>Non-Operating Income/(Expenses)</t>
  </si>
  <si>
    <t>Profit Before contribution to WPPF</t>
  </si>
  <si>
    <t>Profit Before Taxation</t>
  </si>
  <si>
    <t>Provision for Taxation</t>
  </si>
  <si>
    <t>Net Profit</t>
  </si>
  <si>
    <t>Earnings per share (par value Taka 10)</t>
  </si>
  <si>
    <t>Shares to Calculate EPS</t>
  </si>
  <si>
    <t>Consolidated Cash FLow Statement</t>
  </si>
  <si>
    <t>Net Cash Flows - Operating Activities</t>
  </si>
  <si>
    <t xml:space="preserve">Cash Generated from Operations </t>
  </si>
  <si>
    <t>Net Cash Flows - Investment Activities</t>
  </si>
  <si>
    <t>Net Cash Flows - Financing Activities</t>
  </si>
  <si>
    <t>Net Change in Cash Flows</t>
  </si>
  <si>
    <t>Cash and Cash Equivalents at Beginning Period</t>
  </si>
  <si>
    <t>Cash and Cash Equivalents at End of Period</t>
  </si>
  <si>
    <t>Net Operating Cash Flow Per Share</t>
  </si>
  <si>
    <t>Shares to Calculate NOCFPS</t>
  </si>
  <si>
    <t>Ratio</t>
  </si>
  <si>
    <t>Return on Asset (ROA)</t>
  </si>
  <si>
    <t>Return on Equity (ROE)</t>
  </si>
  <si>
    <t>Net Margin</t>
  </si>
  <si>
    <t>Return on Invested Capital (ROIC)</t>
  </si>
  <si>
    <t>Quarter 1</t>
  </si>
  <si>
    <t>Quarter 2</t>
  </si>
  <si>
    <t>Quarter 3</t>
  </si>
  <si>
    <t>Quarter 4</t>
  </si>
  <si>
    <t>Quarter 5</t>
  </si>
  <si>
    <t>Long Term Loan -Current maturity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</si>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</sst>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(* #,##0_);_(* \(#,##0\);_(* &quot;-&quot;_);_(@_)"/>
    <numFmt numFmtId="43" formatCode="_(* #,##0.00_);_(* \(#,##0.00\);_(* &quot;-&quot;??_);_(@_)"/>
    <numFmt numFmtId="164" formatCode="_(* #,##0.00_);_(* \(#,##0.00\);_(* &quot;-&quot;_);_(@_)"/>
    <numFmt numFmtId="165" formatCode="_(* #,##0_);_(* \(#,##0\);_(* &quot;-&quot;??_);_(@_)"/>
    <numFmt numFmtId="166" formatCode="[$-409]d\-mmm\-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7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Border="1"/>
    <xf numFmtId="0" fontId="3" fillId="0" borderId="0" xfId="0" applyFo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1" fontId="2" fillId="0" borderId="0" xfId="0" applyNumberFormat="1" applyFont="1" applyAlignment="1">
      <alignment horizontal="right"/>
    </xf>
    <xf numFmtId="41" fontId="0" fillId="0" borderId="0" xfId="0" applyNumberFormat="1" applyAlignment="1">
      <alignment horizontal="right"/>
    </xf>
    <xf numFmtId="41" fontId="0" fillId="0" borderId="0" xfId="0" applyNumberFormat="1"/>
    <xf numFmtId="41" fontId="0" fillId="0" borderId="0" xfId="0" applyNumberFormat="1" applyFont="1"/>
    <xf numFmtId="41" fontId="1" fillId="0" borderId="0" xfId="0" applyNumberFormat="1" applyFont="1" applyBorder="1"/>
    <xf numFmtId="41" fontId="1" fillId="0" borderId="0" xfId="0" applyNumberFormat="1" applyFont="1"/>
    <xf numFmtId="41" fontId="0" fillId="0" borderId="0" xfId="0" applyNumberFormat="1" applyBorder="1"/>
    <xf numFmtId="164" fontId="1" fillId="0" borderId="0" xfId="0" applyNumberFormat="1" applyFont="1" applyBorder="1" applyAlignment="1">
      <alignment horizontal="right"/>
    </xf>
    <xf numFmtId="41" fontId="0" fillId="0" borderId="0" xfId="0" applyNumberFormat="1" applyFont="1" applyBorder="1"/>
    <xf numFmtId="0" fontId="0" fillId="0" borderId="0" xfId="0" applyFill="1"/>
    <xf numFmtId="164" fontId="1" fillId="0" borderId="0" xfId="0" applyNumberFormat="1" applyFont="1"/>
    <xf numFmtId="164" fontId="1" fillId="0" borderId="0" xfId="0" applyNumberFormat="1" applyFont="1" applyFill="1"/>
    <xf numFmtId="164" fontId="0" fillId="0" borderId="0" xfId="0" applyNumberFormat="1" applyFill="1"/>
    <xf numFmtId="164" fontId="1" fillId="0" borderId="0" xfId="0" applyNumberFormat="1" applyFont="1" applyBorder="1"/>
    <xf numFmtId="164" fontId="1" fillId="0" borderId="0" xfId="0" applyNumberFormat="1" applyFont="1" applyFill="1" applyBorder="1"/>
    <xf numFmtId="0" fontId="2" fillId="0" borderId="0" xfId="0" applyFont="1" applyFill="1"/>
    <xf numFmtId="0" fontId="0" fillId="0" borderId="0" xfId="0" applyFill="1" applyBorder="1"/>
    <xf numFmtId="41" fontId="2" fillId="0" borderId="0" xfId="0" applyNumberFormat="1" applyFont="1" applyFill="1" applyAlignment="1">
      <alignment horizontal="right"/>
    </xf>
    <xf numFmtId="41" fontId="0" fillId="0" borderId="0" xfId="0" applyNumberFormat="1" applyFill="1" applyAlignment="1">
      <alignment horizontal="right"/>
    </xf>
    <xf numFmtId="164" fontId="1" fillId="0" borderId="0" xfId="0" applyNumberFormat="1" applyFont="1" applyFill="1" applyBorder="1" applyAlignment="1">
      <alignment horizontal="right"/>
    </xf>
    <xf numFmtId="164" fontId="0" fillId="0" borderId="0" xfId="0" applyNumberFormat="1" applyFill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 applyFill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15" fontId="2" fillId="0" borderId="0" xfId="0" applyNumberFormat="1" applyFont="1" applyFill="1" applyAlignment="1">
      <alignment horizontal="center" vertical="center"/>
    </xf>
    <xf numFmtId="15" fontId="2" fillId="0" borderId="0" xfId="0" applyNumberFormat="1" applyFont="1" applyAlignment="1">
      <alignment horizontal="center" vertical="center"/>
    </xf>
    <xf numFmtId="165" fontId="0" fillId="0" borderId="0" xfId="1" applyNumberFormat="1" applyFont="1"/>
    <xf numFmtId="165" fontId="0" fillId="0" borderId="0" xfId="1" applyNumberFormat="1" applyFont="1" applyFill="1"/>
    <xf numFmtId="165" fontId="0" fillId="0" borderId="2" xfId="1" applyNumberFormat="1" applyFont="1" applyBorder="1"/>
    <xf numFmtId="165" fontId="0" fillId="0" borderId="0" xfId="1" applyNumberFormat="1" applyFont="1" applyBorder="1"/>
    <xf numFmtId="165" fontId="0" fillId="0" borderId="0" xfId="1" applyNumberFormat="1" applyFont="1" applyFill="1" applyBorder="1"/>
    <xf numFmtId="165" fontId="1" fillId="0" borderId="0" xfId="1" applyNumberFormat="1" applyFont="1"/>
    <xf numFmtId="165" fontId="1" fillId="0" borderId="0" xfId="1" applyNumberFormat="1" applyFont="1" applyFill="1"/>
    <xf numFmtId="165" fontId="1" fillId="0" borderId="5" xfId="1" applyNumberFormat="1" applyFont="1" applyBorder="1"/>
    <xf numFmtId="165" fontId="1" fillId="0" borderId="4" xfId="1" applyNumberFormat="1" applyFont="1" applyBorder="1"/>
    <xf numFmtId="165" fontId="2" fillId="0" borderId="0" xfId="1" applyNumberFormat="1" applyFont="1" applyFill="1"/>
    <xf numFmtId="165" fontId="2" fillId="0" borderId="0" xfId="1" applyNumberFormat="1" applyFont="1"/>
    <xf numFmtId="165" fontId="0" fillId="0" borderId="1" xfId="1" applyNumberFormat="1" applyFont="1" applyBorder="1"/>
    <xf numFmtId="165" fontId="1" fillId="0" borderId="3" xfId="1" applyNumberFormat="1" applyFont="1" applyFill="1" applyBorder="1"/>
    <xf numFmtId="165" fontId="1" fillId="0" borderId="2" xfId="1" applyNumberFormat="1" applyFont="1" applyFill="1" applyBorder="1"/>
    <xf numFmtId="165" fontId="1" fillId="0" borderId="0" xfId="1" applyNumberFormat="1" applyFont="1" applyFill="1" applyBorder="1"/>
    <xf numFmtId="165" fontId="1" fillId="0" borderId="0" xfId="1" applyNumberFormat="1" applyFont="1" applyBorder="1"/>
    <xf numFmtId="165" fontId="2" fillId="0" borderId="0" xfId="1" applyNumberFormat="1" applyFont="1" applyFill="1" applyAlignment="1">
      <alignment horizontal="right"/>
    </xf>
    <xf numFmtId="165" fontId="2" fillId="0" borderId="0" xfId="1" applyNumberFormat="1" applyFont="1" applyAlignment="1">
      <alignment horizontal="right"/>
    </xf>
    <xf numFmtId="165" fontId="0" fillId="0" borderId="0" xfId="1" applyNumberFormat="1" applyFont="1" applyFill="1" applyAlignment="1">
      <alignment horizontal="right"/>
    </xf>
    <xf numFmtId="165" fontId="0" fillId="0" borderId="0" xfId="1" applyNumberFormat="1" applyFont="1" applyAlignment="1">
      <alignment horizontal="right"/>
    </xf>
    <xf numFmtId="165" fontId="1" fillId="0" borderId="0" xfId="1" applyNumberFormat="1" applyFont="1" applyFill="1" applyAlignment="1">
      <alignment horizontal="right"/>
    </xf>
    <xf numFmtId="165" fontId="1" fillId="0" borderId="0" xfId="1" applyNumberFormat="1" applyFont="1" applyAlignment="1">
      <alignment horizontal="right"/>
    </xf>
    <xf numFmtId="165" fontId="4" fillId="0" borderId="3" xfId="1" applyNumberFormat="1" applyFont="1" applyFill="1" applyBorder="1" applyAlignment="1">
      <alignment horizontal="right"/>
    </xf>
    <xf numFmtId="10" fontId="0" fillId="0" borderId="0" xfId="2" applyNumberFormat="1" applyFont="1"/>
    <xf numFmtId="2" fontId="0" fillId="0" borderId="0" xfId="0" applyNumberFormat="1"/>
    <xf numFmtId="2" fontId="0" fillId="0" borderId="0" xfId="0" applyNumberFormat="1" applyFill="1"/>
    <xf numFmtId="10" fontId="0" fillId="0" borderId="0" xfId="2" applyNumberFormat="1" applyFont="1" applyFill="1"/>
    <xf numFmtId="166" fontId="7" fillId="0" borderId="1" xfId="0" applyNumberFormat="1" applyFont="1" applyBorder="1" applyAlignment="1">
      <alignment horizontal="center" vertical="center"/>
    </xf>
    <xf numFmtId="165" fontId="1" fillId="0" borderId="2" xfId="1" applyNumberFormat="1" applyFont="1" applyBorder="1"/>
    <xf numFmtId="165" fontId="6" fillId="0" borderId="0" xfId="1" applyNumberFormat="1" applyFont="1" applyFill="1"/>
    <xf numFmtId="0" fontId="0" fillId="0" borderId="1" xfId="0" applyBorder="1"/>
    <xf numFmtId="165" fontId="6" fillId="0" borderId="0" xfId="1" applyNumberFormat="1" applyFont="1"/>
    <xf numFmtId="0" fontId="1" fillId="0" borderId="0" xfId="0" applyFont="1" applyBorder="1"/>
    <xf numFmtId="0" fontId="1" fillId="0" borderId="1" xfId="0" applyFont="1" applyBorder="1" applyAlignment="1">
      <alignment horizontal="left"/>
    </xf>
    <xf numFmtId="0" fontId="5" fillId="0" borderId="0" xfId="0" applyFont="1"/>
    <xf numFmtId="0" fontId="2" fillId="0" borderId="1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1" fillId="0" borderId="1" xfId="0" applyFont="1" applyBorder="1"/>
    <xf numFmtId="165" fontId="0" fillId="0" borderId="0" xfId="0" applyNumberFormat="1"/>
    <xf numFmtId="0" fontId="1" fillId="0" borderId="2" xfId="0" applyFont="1" applyBorder="1"/>
    <xf numFmtId="10" fontId="0" fillId="0" borderId="0" xfId="2" applyNumberFormat="1" applyFont="1" applyBorder="1"/>
    <xf numFmtId="0" fontId="1" fillId="0" borderId="0" xfId="0" applyFont="1" applyAlignment="1">
      <alignment horizontal="right"/>
    </xf>
    <xf numFmtId="15" fontId="0" fillId="0" borderId="0" xfId="0" applyNumberFormat="1"/>
    <xf numFmtId="15" fontId="1" fillId="0" borderId="0" xfId="0" applyNumberFormat="1" applyFont="1"/>
    <xf numFmtId="15" fontId="0" fillId="0" borderId="0" xfId="0" applyNumberFormat="1" applyAlignment="1">
      <alignment horizontal="righ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60"/>
  <sheetViews>
    <sheetView zoomScaleNormal="100" workbookViewId="0">
      <pane xSplit="1" ySplit="5" topLeftCell="G51" activePane="bottomRight" state="frozen"/>
      <selection pane="topRight" activeCell="B1" sqref="B1"/>
      <selection pane="bottomLeft" activeCell="A6" sqref="A6"/>
      <selection pane="bottomRight" activeCell="H5" sqref="H5"/>
    </sheetView>
  </sheetViews>
  <sheetFormatPr defaultRowHeight="15" x14ac:dyDescent="0.25"/>
  <cols>
    <col min="1" max="1" width="30.5703125" customWidth="1"/>
    <col min="2" max="2" width="18.28515625" bestFit="1" customWidth="1"/>
    <col min="3" max="3" width="21.7109375" bestFit="1" customWidth="1"/>
    <col min="4" max="4" width="16.85546875" bestFit="1" customWidth="1"/>
    <col min="5" max="5" width="16.85546875" style="17" bestFit="1" customWidth="1"/>
    <col min="6" max="6" width="16.85546875" bestFit="1" customWidth="1"/>
    <col min="7" max="11" width="19" bestFit="1" customWidth="1"/>
  </cols>
  <sheetData>
    <row r="1" spans="1:8" x14ac:dyDescent="0.25">
      <c r="A1" s="1" t="s">
        <v>6</v>
      </c>
    </row>
    <row r="2" spans="1:8" x14ac:dyDescent="0.25">
      <c r="A2" s="66" t="s">
        <v>51</v>
      </c>
    </row>
    <row r="3" spans="1:8" x14ac:dyDescent="0.25">
      <c r="A3" s="1" t="s">
        <v>53</v>
      </c>
    </row>
    <row r="4" spans="1:8" ht="15.75" x14ac:dyDescent="0.25">
      <c r="A4" s="2"/>
      <c r="B4" s="75" t="s">
        <v>90</v>
      </c>
      <c r="C4" s="75" t="s">
        <v>91</v>
      </c>
      <c r="D4" s="75" t="s">
        <v>89</v>
      </c>
      <c r="E4" s="75" t="s">
        <v>90</v>
      </c>
      <c r="F4" s="75" t="s">
        <v>91</v>
      </c>
      <c r="G4" s="75" t="s">
        <v>89</v>
      </c>
      <c r="H4" s="75" t="s">
        <v>90</v>
      </c>
    </row>
    <row r="5" spans="1:8" x14ac:dyDescent="0.25">
      <c r="B5" s="61">
        <v>43100</v>
      </c>
      <c r="C5" s="61">
        <v>43190</v>
      </c>
      <c r="D5" s="61">
        <v>43373</v>
      </c>
      <c r="E5" s="61">
        <v>43465</v>
      </c>
      <c r="F5" s="61">
        <v>43555</v>
      </c>
      <c r="G5" s="76">
        <v>43738</v>
      </c>
      <c r="H5" s="76">
        <v>43830</v>
      </c>
    </row>
    <row r="6" spans="1:8" x14ac:dyDescent="0.25">
      <c r="A6" s="67" t="s">
        <v>2</v>
      </c>
      <c r="B6" s="34"/>
      <c r="C6" s="34"/>
      <c r="D6" s="34"/>
      <c r="E6" s="35"/>
      <c r="F6" s="34"/>
    </row>
    <row r="7" spans="1:8" x14ac:dyDescent="0.25">
      <c r="A7" s="68" t="s">
        <v>54</v>
      </c>
      <c r="B7" s="34"/>
      <c r="C7" s="34"/>
      <c r="D7" s="34"/>
      <c r="E7" s="35"/>
      <c r="F7" s="34"/>
    </row>
    <row r="8" spans="1:8" ht="15.75" x14ac:dyDescent="0.25">
      <c r="A8" s="5" t="s">
        <v>47</v>
      </c>
      <c r="B8" s="34">
        <v>1701511289</v>
      </c>
      <c r="C8" s="34">
        <v>1739794416</v>
      </c>
      <c r="D8" s="34">
        <v>1890906305</v>
      </c>
      <c r="E8" s="34">
        <v>1922512771</v>
      </c>
      <c r="F8" s="34">
        <v>1976153576</v>
      </c>
      <c r="G8" s="34">
        <v>2135434845</v>
      </c>
      <c r="H8" s="34">
        <v>2101740752</v>
      </c>
    </row>
    <row r="9" spans="1:8" x14ac:dyDescent="0.25">
      <c r="A9" s="6" t="s">
        <v>7</v>
      </c>
      <c r="B9" s="34"/>
      <c r="C9" s="34"/>
      <c r="D9" s="34">
        <v>40147031</v>
      </c>
      <c r="E9" s="35">
        <v>40147031</v>
      </c>
      <c r="F9" s="34">
        <v>40147031</v>
      </c>
      <c r="H9" s="34">
        <v>40830832</v>
      </c>
    </row>
    <row r="10" spans="1:8" x14ac:dyDescent="0.25">
      <c r="A10" t="s">
        <v>48</v>
      </c>
      <c r="B10" s="34">
        <v>2930418</v>
      </c>
      <c r="C10" s="34">
        <v>2930418</v>
      </c>
      <c r="D10" s="34">
        <v>2014180</v>
      </c>
      <c r="E10" s="35">
        <v>2014180</v>
      </c>
      <c r="F10" s="34">
        <v>2014180</v>
      </c>
      <c r="G10" s="34">
        <v>2930418</v>
      </c>
      <c r="H10" s="34">
        <v>2014180</v>
      </c>
    </row>
    <row r="11" spans="1:8" x14ac:dyDescent="0.25">
      <c r="A11" s="6" t="s">
        <v>8</v>
      </c>
      <c r="B11" s="34">
        <v>54274669</v>
      </c>
      <c r="C11" s="34">
        <v>54128304</v>
      </c>
      <c r="D11" s="34">
        <v>55709192</v>
      </c>
      <c r="E11" s="35">
        <v>54788464</v>
      </c>
      <c r="F11" s="34">
        <v>53345737</v>
      </c>
      <c r="G11" s="34">
        <v>78481362</v>
      </c>
      <c r="H11" s="34">
        <v>84929788</v>
      </c>
    </row>
    <row r="12" spans="1:8" s="1" customFormat="1" x14ac:dyDescent="0.25">
      <c r="B12" s="62">
        <f t="shared" ref="B12:H12" si="0">SUM(B8:B11)</f>
        <v>1758716376</v>
      </c>
      <c r="C12" s="62">
        <f>SUM(C8:C11)</f>
        <v>1796853138</v>
      </c>
      <c r="D12" s="62">
        <f t="shared" si="0"/>
        <v>1988776708</v>
      </c>
      <c r="E12" s="62">
        <f t="shared" si="0"/>
        <v>2019462446</v>
      </c>
      <c r="F12" s="62">
        <f t="shared" si="0"/>
        <v>2071660524</v>
      </c>
      <c r="G12" s="62">
        <f t="shared" si="0"/>
        <v>2216846625</v>
      </c>
      <c r="H12" s="62">
        <f t="shared" si="0"/>
        <v>2229515552</v>
      </c>
    </row>
    <row r="13" spans="1:8" x14ac:dyDescent="0.25">
      <c r="B13" s="37"/>
      <c r="C13" s="34"/>
      <c r="D13" s="37"/>
      <c r="E13" s="38"/>
      <c r="F13" s="37"/>
    </row>
    <row r="14" spans="1:8" x14ac:dyDescent="0.25">
      <c r="A14" s="68" t="s">
        <v>0</v>
      </c>
      <c r="B14" s="39"/>
      <c r="C14" s="34"/>
      <c r="D14" s="39"/>
      <c r="E14" s="40"/>
      <c r="F14" s="39"/>
    </row>
    <row r="15" spans="1:8" x14ac:dyDescent="0.25">
      <c r="A15" s="6" t="s">
        <v>50</v>
      </c>
      <c r="B15" s="34">
        <v>204288205</v>
      </c>
      <c r="C15" s="37">
        <v>96418072</v>
      </c>
      <c r="D15" s="34">
        <v>229288568</v>
      </c>
      <c r="E15" s="34">
        <v>222208858</v>
      </c>
      <c r="F15" s="34">
        <v>130851934</v>
      </c>
      <c r="G15" s="34">
        <v>332265233</v>
      </c>
      <c r="H15" s="34">
        <v>321928015</v>
      </c>
    </row>
    <row r="16" spans="1:8" x14ac:dyDescent="0.25">
      <c r="A16" s="6" t="s">
        <v>28</v>
      </c>
      <c r="B16" s="34"/>
      <c r="C16" s="37"/>
      <c r="D16" s="34">
        <v>84300141</v>
      </c>
      <c r="E16" s="34">
        <v>34315971</v>
      </c>
      <c r="F16" s="34">
        <v>3432389</v>
      </c>
      <c r="H16" s="34">
        <v>59504625</v>
      </c>
    </row>
    <row r="17" spans="1:11" x14ac:dyDescent="0.25">
      <c r="A17" s="6" t="s">
        <v>27</v>
      </c>
      <c r="B17" s="34">
        <v>74419902</v>
      </c>
      <c r="C17" s="37">
        <v>5370821</v>
      </c>
      <c r="D17" s="34"/>
      <c r="E17" s="34"/>
      <c r="F17" s="34"/>
      <c r="G17" s="10">
        <v>54225932</v>
      </c>
    </row>
    <row r="18" spans="1:11" x14ac:dyDescent="0.25">
      <c r="A18" s="6" t="s">
        <v>9</v>
      </c>
      <c r="B18" s="34"/>
      <c r="C18" s="37"/>
      <c r="D18" s="34">
        <v>916238</v>
      </c>
      <c r="E18" s="34">
        <v>916238</v>
      </c>
      <c r="F18" s="34">
        <v>916238</v>
      </c>
      <c r="H18" s="34">
        <v>916238</v>
      </c>
    </row>
    <row r="19" spans="1:11" x14ac:dyDescent="0.25">
      <c r="A19" s="6" t="s">
        <v>10</v>
      </c>
      <c r="B19" s="34"/>
      <c r="C19" s="37"/>
      <c r="D19" s="34">
        <v>5813878</v>
      </c>
      <c r="E19" s="34">
        <v>6731517</v>
      </c>
      <c r="F19" s="34">
        <v>6524436</v>
      </c>
      <c r="H19" s="34">
        <v>6864693</v>
      </c>
    </row>
    <row r="20" spans="1:11" x14ac:dyDescent="0.25">
      <c r="A20" t="s">
        <v>3</v>
      </c>
      <c r="B20" s="34">
        <v>62188226</v>
      </c>
      <c r="C20" s="34">
        <v>138645511</v>
      </c>
      <c r="D20" s="34">
        <v>48780758</v>
      </c>
      <c r="E20" s="34">
        <v>55232288</v>
      </c>
      <c r="F20" s="34">
        <v>125510565</v>
      </c>
      <c r="G20" s="10">
        <v>98922933</v>
      </c>
      <c r="H20" s="10">
        <v>114475997</v>
      </c>
      <c r="I20" s="10"/>
      <c r="J20" s="10"/>
      <c r="K20" s="10"/>
    </row>
    <row r="21" spans="1:11" x14ac:dyDescent="0.25">
      <c r="A21" s="6" t="s">
        <v>11</v>
      </c>
      <c r="B21" s="34">
        <v>43582169</v>
      </c>
      <c r="C21" s="34">
        <v>47843812</v>
      </c>
      <c r="D21" s="34">
        <v>48735423</v>
      </c>
      <c r="E21" s="34">
        <v>48635137</v>
      </c>
      <c r="F21" s="34">
        <v>54951040</v>
      </c>
      <c r="G21" s="34">
        <v>55324618</v>
      </c>
      <c r="H21" s="10">
        <v>55386698</v>
      </c>
      <c r="I21" s="10"/>
      <c r="J21" s="10"/>
      <c r="K21" s="10"/>
    </row>
    <row r="22" spans="1:11" x14ac:dyDescent="0.25">
      <c r="A22" t="s">
        <v>12</v>
      </c>
      <c r="B22" s="34">
        <v>476073</v>
      </c>
      <c r="C22" s="34">
        <v>289780</v>
      </c>
      <c r="D22" s="34">
        <v>236913</v>
      </c>
      <c r="E22" s="34">
        <v>202838</v>
      </c>
      <c r="F22" s="34">
        <v>249197</v>
      </c>
      <c r="G22" s="10">
        <v>197823</v>
      </c>
      <c r="H22" s="10">
        <v>208606</v>
      </c>
      <c r="I22" s="10"/>
      <c r="J22" s="10"/>
      <c r="K22" s="10"/>
    </row>
    <row r="23" spans="1:11" x14ac:dyDescent="0.25">
      <c r="A23" t="s">
        <v>13</v>
      </c>
      <c r="B23" s="34">
        <v>33743004</v>
      </c>
      <c r="C23" s="34">
        <v>8752564</v>
      </c>
      <c r="D23" s="34">
        <v>17293623</v>
      </c>
      <c r="E23" s="34">
        <v>9495104</v>
      </c>
      <c r="F23" s="34">
        <v>15484400</v>
      </c>
      <c r="G23" s="10">
        <v>20077668</v>
      </c>
      <c r="H23" s="10">
        <v>43456508</v>
      </c>
      <c r="I23" s="10"/>
      <c r="J23" s="10"/>
      <c r="K23" s="10"/>
    </row>
    <row r="24" spans="1:11" s="1" customFormat="1" x14ac:dyDescent="0.25">
      <c r="B24" s="62">
        <f t="shared" ref="B24:E24" si="1">SUM(B15:B23)</f>
        <v>418697579</v>
      </c>
      <c r="C24" s="62">
        <f>SUM(C15:C23)</f>
        <v>297320560</v>
      </c>
      <c r="D24" s="62">
        <f t="shared" si="1"/>
        <v>435365542</v>
      </c>
      <c r="E24" s="62">
        <f t="shared" si="1"/>
        <v>377737951</v>
      </c>
      <c r="F24" s="62">
        <f>SUM(F15:F23)</f>
        <v>337920199</v>
      </c>
      <c r="G24" s="62">
        <f>SUM(G15:G23)</f>
        <v>561014207</v>
      </c>
      <c r="H24" s="62">
        <f>SUM(H15:H23)</f>
        <v>602741380</v>
      </c>
      <c r="I24" s="13"/>
      <c r="J24" s="13"/>
      <c r="K24" s="13"/>
    </row>
    <row r="25" spans="1:11" x14ac:dyDescent="0.25">
      <c r="A25" s="1"/>
      <c r="B25" s="37"/>
      <c r="C25" s="37"/>
      <c r="D25" s="37"/>
      <c r="E25" s="37"/>
      <c r="F25" s="37"/>
      <c r="G25" s="10"/>
      <c r="H25" s="10"/>
      <c r="I25" s="10"/>
      <c r="J25" s="10"/>
      <c r="K25" s="10"/>
    </row>
    <row r="26" spans="1:11" s="1" customFormat="1" ht="15.75" thickBot="1" x14ac:dyDescent="0.3">
      <c r="B26" s="41">
        <f>SUM(B12,B24,B25)</f>
        <v>2177413955</v>
      </c>
      <c r="C26" s="41">
        <f>SUM(C12,C24)-3</f>
        <v>2094173695</v>
      </c>
      <c r="D26" s="41">
        <f>SUM(D12,D24)-1</f>
        <v>2424142249</v>
      </c>
      <c r="E26" s="41">
        <f>SUM(E12,E24)</f>
        <v>2397200397</v>
      </c>
      <c r="F26" s="41">
        <f>SUM(F12,F24)</f>
        <v>2409580723</v>
      </c>
      <c r="G26" s="41">
        <f>SUM(G12,G24)</f>
        <v>2777860832</v>
      </c>
      <c r="H26" s="41">
        <f>SUM(H12,H24)</f>
        <v>2832256932</v>
      </c>
      <c r="I26" s="13"/>
      <c r="J26" s="13"/>
      <c r="K26" s="13"/>
    </row>
    <row r="27" spans="1:11" s="1" customFormat="1" x14ac:dyDescent="0.25">
      <c r="B27" s="49"/>
      <c r="C27" s="49"/>
      <c r="D27" s="49"/>
      <c r="E27" s="49"/>
      <c r="F27" s="49"/>
      <c r="G27" s="13"/>
      <c r="H27" s="13"/>
      <c r="I27" s="13"/>
      <c r="J27" s="13"/>
      <c r="K27" s="13"/>
    </row>
    <row r="28" spans="1:11" ht="15.75" x14ac:dyDescent="0.25">
      <c r="A28" s="69" t="s">
        <v>55</v>
      </c>
      <c r="B28" s="34"/>
      <c r="C28" s="34"/>
      <c r="D28" s="34"/>
      <c r="E28" s="35"/>
      <c r="F28" s="34"/>
      <c r="G28" s="10"/>
      <c r="H28" s="10"/>
      <c r="I28" s="10"/>
      <c r="J28" s="10"/>
      <c r="K28" s="10"/>
    </row>
    <row r="29" spans="1:11" ht="15.75" x14ac:dyDescent="0.25">
      <c r="A29" s="70" t="s">
        <v>56</v>
      </c>
      <c r="B29" s="34"/>
      <c r="C29" s="34"/>
      <c r="D29" s="34"/>
      <c r="E29" s="35"/>
      <c r="F29" s="34"/>
      <c r="G29" s="10"/>
      <c r="H29" s="10"/>
      <c r="I29" s="10"/>
      <c r="J29" s="10"/>
      <c r="K29" s="10"/>
    </row>
    <row r="30" spans="1:11" x14ac:dyDescent="0.25">
      <c r="A30" s="68" t="s">
        <v>57</v>
      </c>
      <c r="B30" s="34"/>
      <c r="C30" s="39"/>
      <c r="D30" s="34"/>
      <c r="E30" s="35"/>
      <c r="F30" s="39"/>
      <c r="G30" s="10"/>
      <c r="H30" s="10"/>
      <c r="I30" s="10"/>
      <c r="J30" s="10"/>
      <c r="K30" s="10"/>
    </row>
    <row r="31" spans="1:11" x14ac:dyDescent="0.25">
      <c r="A31" s="3" t="s">
        <v>17</v>
      </c>
      <c r="B31" s="34">
        <v>222473439</v>
      </c>
      <c r="C31" s="35">
        <v>222473439</v>
      </c>
      <c r="D31" s="34">
        <v>204844887</v>
      </c>
      <c r="E31" s="35">
        <v>204844887</v>
      </c>
      <c r="F31" s="34">
        <v>246486033</v>
      </c>
      <c r="G31" s="10">
        <v>249314475</v>
      </c>
      <c r="H31" s="10">
        <v>216558777</v>
      </c>
      <c r="I31" s="10"/>
      <c r="J31" s="10"/>
      <c r="K31" s="10"/>
    </row>
    <row r="32" spans="1:11" x14ac:dyDescent="0.25">
      <c r="A32" s="3" t="s">
        <v>18</v>
      </c>
      <c r="B32" s="34"/>
      <c r="C32" s="35"/>
      <c r="D32" s="34">
        <v>253343</v>
      </c>
      <c r="E32" s="35">
        <v>253343</v>
      </c>
      <c r="F32" s="35">
        <v>253343</v>
      </c>
      <c r="G32" s="10"/>
      <c r="H32" s="10">
        <v>253343</v>
      </c>
      <c r="I32" s="10"/>
      <c r="J32" s="10"/>
      <c r="K32" s="10"/>
    </row>
    <row r="33" spans="1:11" x14ac:dyDescent="0.25">
      <c r="A33" s="3" t="s">
        <v>19</v>
      </c>
      <c r="B33" s="34">
        <v>44045701</v>
      </c>
      <c r="C33" s="35">
        <v>45074629</v>
      </c>
      <c r="D33" s="34">
        <v>48672050</v>
      </c>
      <c r="E33" s="35">
        <v>51534910</v>
      </c>
      <c r="F33" s="34">
        <v>52544629</v>
      </c>
      <c r="G33" s="10">
        <v>55451753</v>
      </c>
      <c r="H33" s="10">
        <v>57155931</v>
      </c>
      <c r="I33" s="10"/>
      <c r="J33" s="10"/>
      <c r="K33" s="10"/>
    </row>
    <row r="34" spans="1:11" x14ac:dyDescent="0.25">
      <c r="A34" s="3" t="s">
        <v>20</v>
      </c>
      <c r="B34" s="34">
        <v>242631059</v>
      </c>
      <c r="C34" s="34">
        <v>237959261</v>
      </c>
      <c r="D34" s="34">
        <v>246030609</v>
      </c>
      <c r="E34" s="35">
        <v>243627295</v>
      </c>
      <c r="F34" s="34">
        <v>240123942</v>
      </c>
      <c r="G34" s="10">
        <v>240710468</v>
      </c>
      <c r="H34" s="10">
        <v>245850516</v>
      </c>
      <c r="I34" s="10"/>
      <c r="J34" s="10"/>
      <c r="K34" s="10"/>
    </row>
    <row r="35" spans="1:11" x14ac:dyDescent="0.25">
      <c r="A35" s="3" t="s">
        <v>21</v>
      </c>
      <c r="B35" s="34"/>
      <c r="C35" s="34"/>
      <c r="D35" s="34">
        <v>5534135</v>
      </c>
      <c r="E35" s="35">
        <v>5376017</v>
      </c>
      <c r="F35" s="34">
        <v>5217898</v>
      </c>
      <c r="G35" s="10"/>
      <c r="H35" s="10">
        <v>4743544</v>
      </c>
      <c r="I35" s="10"/>
      <c r="J35" s="10"/>
      <c r="K35" s="10"/>
    </row>
    <row r="36" spans="1:11" x14ac:dyDescent="0.25">
      <c r="A36" s="3" t="s">
        <v>22</v>
      </c>
      <c r="B36" s="34">
        <v>119764753</v>
      </c>
      <c r="C36" s="34">
        <v>115789363</v>
      </c>
      <c r="D36" s="34">
        <v>57499387</v>
      </c>
      <c r="E36" s="35">
        <v>61692019</v>
      </c>
      <c r="F36" s="34">
        <v>67342859</v>
      </c>
      <c r="G36" s="10">
        <v>121119601</v>
      </c>
      <c r="H36" s="10">
        <v>62865050</v>
      </c>
      <c r="I36" s="10"/>
      <c r="J36" s="10"/>
      <c r="K36" s="10"/>
    </row>
    <row r="37" spans="1:11" x14ac:dyDescent="0.25">
      <c r="A37" s="3" t="s">
        <v>23</v>
      </c>
      <c r="B37" s="34"/>
      <c r="C37" s="34"/>
      <c r="D37" s="34">
        <v>18339573</v>
      </c>
      <c r="E37" s="35">
        <v>18339573</v>
      </c>
      <c r="F37" s="34">
        <v>18339573</v>
      </c>
      <c r="G37" s="10"/>
      <c r="H37" s="10">
        <v>18339573</v>
      </c>
      <c r="I37" s="10"/>
      <c r="J37" s="10"/>
      <c r="K37" s="10"/>
    </row>
    <row r="38" spans="1:11" x14ac:dyDescent="0.25">
      <c r="A38" s="1"/>
      <c r="B38" s="36">
        <f>SUM(B31:B37)</f>
        <v>628914952</v>
      </c>
      <c r="C38" s="36">
        <f>SUM(C31:C37)</f>
        <v>621296692</v>
      </c>
      <c r="D38" s="36">
        <f t="shared" ref="D38:E38" si="2">SUM(D31:D37)</f>
        <v>581173984</v>
      </c>
      <c r="E38" s="36">
        <f t="shared" si="2"/>
        <v>585668044</v>
      </c>
      <c r="F38" s="36">
        <f>SUM(F31:F37)</f>
        <v>630308277</v>
      </c>
      <c r="G38" s="36">
        <f>SUM(G31:G37)</f>
        <v>666596297</v>
      </c>
      <c r="H38" s="36">
        <f>SUM(H31:H37)</f>
        <v>605766734</v>
      </c>
      <c r="I38" s="10"/>
      <c r="J38" s="10"/>
      <c r="K38" s="10"/>
    </row>
    <row r="39" spans="1:11" x14ac:dyDescent="0.25">
      <c r="A39" s="7"/>
      <c r="B39" s="34"/>
      <c r="C39" s="34"/>
      <c r="D39" s="34"/>
      <c r="E39" s="35"/>
      <c r="F39" s="34"/>
      <c r="G39" s="10"/>
      <c r="H39" s="10"/>
      <c r="I39" s="10"/>
      <c r="J39" s="10"/>
      <c r="K39" s="10"/>
    </row>
    <row r="40" spans="1:11" x14ac:dyDescent="0.25">
      <c r="A40" s="68" t="s">
        <v>1</v>
      </c>
      <c r="B40" s="39"/>
      <c r="C40" s="39"/>
      <c r="D40" s="39"/>
      <c r="E40" s="40"/>
      <c r="F40" s="39"/>
      <c r="G40" s="10"/>
      <c r="H40" s="10"/>
      <c r="I40" s="10"/>
      <c r="J40" s="10"/>
      <c r="K40" s="10"/>
    </row>
    <row r="41" spans="1:11" s="3" customFormat="1" x14ac:dyDescent="0.25">
      <c r="A41" s="3" t="s">
        <v>24</v>
      </c>
      <c r="B41" s="34">
        <v>229553619</v>
      </c>
      <c r="C41" s="34">
        <v>217399753</v>
      </c>
      <c r="D41" s="34"/>
      <c r="E41" s="35"/>
      <c r="F41" s="34"/>
      <c r="G41" s="11">
        <v>195875745</v>
      </c>
      <c r="H41" s="11"/>
      <c r="I41" s="11"/>
      <c r="J41" s="11"/>
      <c r="K41" s="11"/>
    </row>
    <row r="42" spans="1:11" s="3" customFormat="1" x14ac:dyDescent="0.25">
      <c r="A42" s="3" t="s">
        <v>26</v>
      </c>
      <c r="B42" s="34">
        <v>220900219</v>
      </c>
      <c r="C42" s="34">
        <v>263293460</v>
      </c>
      <c r="D42" s="34">
        <v>343622163</v>
      </c>
      <c r="E42" s="35">
        <v>224422300</v>
      </c>
      <c r="F42" s="34">
        <v>231296066</v>
      </c>
      <c r="G42" s="11">
        <v>710528224</v>
      </c>
      <c r="H42" s="11">
        <v>735905579</v>
      </c>
      <c r="I42" s="11"/>
      <c r="J42" s="11"/>
      <c r="K42" s="11"/>
    </row>
    <row r="43" spans="1:11" s="3" customFormat="1" x14ac:dyDescent="0.25">
      <c r="A43" s="3" t="s">
        <v>94</v>
      </c>
      <c r="B43" s="34"/>
      <c r="C43" s="34"/>
      <c r="D43" s="34"/>
      <c r="E43" s="35"/>
      <c r="F43" s="34"/>
      <c r="G43" s="11"/>
      <c r="H43" s="11">
        <v>57741756</v>
      </c>
      <c r="I43" s="11"/>
      <c r="J43" s="11"/>
      <c r="K43" s="11"/>
    </row>
    <row r="44" spans="1:11" s="3" customFormat="1" x14ac:dyDescent="0.25">
      <c r="A44" s="3" t="s">
        <v>25</v>
      </c>
      <c r="B44" s="34"/>
      <c r="C44" s="34"/>
      <c r="D44" s="34">
        <v>5546338</v>
      </c>
      <c r="E44" s="35">
        <v>5546338</v>
      </c>
      <c r="F44" s="34">
        <v>461013658</v>
      </c>
      <c r="G44" s="11"/>
      <c r="H44" s="11">
        <v>5546338</v>
      </c>
      <c r="I44" s="11"/>
      <c r="J44" s="11"/>
      <c r="K44" s="11"/>
    </row>
    <row r="45" spans="1:11" s="3" customFormat="1" x14ac:dyDescent="0.25">
      <c r="A45" s="3" t="s">
        <v>5</v>
      </c>
      <c r="B45" s="34"/>
      <c r="C45" s="34"/>
      <c r="D45" s="34">
        <v>19964397</v>
      </c>
      <c r="E45" s="35">
        <v>32067382</v>
      </c>
      <c r="F45" s="34">
        <v>5546338</v>
      </c>
      <c r="G45" s="11"/>
      <c r="H45" s="11">
        <v>34456517</v>
      </c>
      <c r="I45" s="11"/>
      <c r="J45" s="11"/>
      <c r="K45" s="11"/>
    </row>
    <row r="46" spans="1:11" x14ac:dyDescent="0.25">
      <c r="A46" s="3" t="s">
        <v>49</v>
      </c>
      <c r="B46" s="34"/>
      <c r="C46" s="34"/>
      <c r="D46" s="34">
        <v>331601524</v>
      </c>
      <c r="E46" s="35">
        <v>370637843</v>
      </c>
      <c r="F46" s="65">
        <v>20462463</v>
      </c>
      <c r="G46" s="10"/>
      <c r="H46" s="10">
        <v>210892176</v>
      </c>
      <c r="I46" s="10"/>
      <c r="J46" s="10"/>
      <c r="K46" s="10"/>
    </row>
    <row r="47" spans="1:11" x14ac:dyDescent="0.25">
      <c r="B47" s="34"/>
      <c r="C47" s="34"/>
      <c r="D47" s="34"/>
      <c r="E47" s="35"/>
      <c r="F47" s="34"/>
      <c r="G47" s="10"/>
      <c r="H47" s="10"/>
      <c r="I47" s="10"/>
      <c r="J47" s="10"/>
      <c r="K47" s="10"/>
    </row>
    <row r="48" spans="1:11" x14ac:dyDescent="0.25">
      <c r="B48" s="36">
        <f t="shared" ref="B48:H48" si="3">SUM(B41:B47)</f>
        <v>450453838</v>
      </c>
      <c r="C48" s="36">
        <f>SUM(C41:C47)</f>
        <v>480693213</v>
      </c>
      <c r="D48" s="36">
        <f t="shared" si="3"/>
        <v>700734422</v>
      </c>
      <c r="E48" s="36">
        <f t="shared" si="3"/>
        <v>632673863</v>
      </c>
      <c r="F48" s="36">
        <f t="shared" si="3"/>
        <v>718318525</v>
      </c>
      <c r="G48" s="36">
        <f t="shared" si="3"/>
        <v>906403969</v>
      </c>
      <c r="H48" s="36">
        <f t="shared" si="3"/>
        <v>1044542366</v>
      </c>
      <c r="I48" s="10"/>
      <c r="J48" s="10"/>
      <c r="K48" s="10"/>
    </row>
    <row r="49" spans="1:11" s="1" customFormat="1" x14ac:dyDescent="0.25">
      <c r="B49" s="39">
        <f t="shared" ref="B49:H49" si="4">SUM(B48,B38)</f>
        <v>1079368790</v>
      </c>
      <c r="C49" s="39">
        <f>SUM(C48,C38)</f>
        <v>1101989905</v>
      </c>
      <c r="D49" s="39">
        <f t="shared" si="4"/>
        <v>1281908406</v>
      </c>
      <c r="E49" s="39">
        <f t="shared" si="4"/>
        <v>1218341907</v>
      </c>
      <c r="F49" s="39">
        <f t="shared" si="4"/>
        <v>1348626802</v>
      </c>
      <c r="G49" s="39">
        <f t="shared" si="4"/>
        <v>1573000266</v>
      </c>
      <c r="H49" s="39">
        <f t="shared" si="4"/>
        <v>1650309100</v>
      </c>
      <c r="I49" s="10"/>
      <c r="J49" s="10"/>
      <c r="K49" s="10"/>
    </row>
    <row r="50" spans="1:11" s="1" customFormat="1" x14ac:dyDescent="0.25">
      <c r="B50" s="39"/>
      <c r="C50" s="39"/>
      <c r="D50" s="39"/>
      <c r="E50" s="39"/>
      <c r="F50" s="39"/>
      <c r="G50" s="10"/>
      <c r="H50" s="10"/>
      <c r="I50" s="10"/>
      <c r="J50" s="10"/>
      <c r="K50" s="10"/>
    </row>
    <row r="51" spans="1:11" x14ac:dyDescent="0.25">
      <c r="A51" s="68" t="s">
        <v>58</v>
      </c>
      <c r="B51" s="39"/>
      <c r="C51" s="39"/>
      <c r="D51" s="39"/>
      <c r="E51" s="40"/>
      <c r="F51" s="39"/>
      <c r="G51" s="10"/>
      <c r="H51" s="10"/>
      <c r="I51" s="10"/>
      <c r="J51" s="10"/>
      <c r="K51" s="10"/>
    </row>
    <row r="52" spans="1:11" x14ac:dyDescent="0.25">
      <c r="A52" t="s">
        <v>14</v>
      </c>
      <c r="B52" s="34">
        <v>66000000</v>
      </c>
      <c r="C52" s="34">
        <v>66000000</v>
      </c>
      <c r="D52" s="34">
        <v>66000000</v>
      </c>
      <c r="E52" s="34">
        <v>66000000</v>
      </c>
      <c r="F52" s="34">
        <v>66000000</v>
      </c>
      <c r="G52" s="10">
        <v>66000000</v>
      </c>
      <c r="H52" s="10">
        <v>66000000</v>
      </c>
      <c r="I52" s="10"/>
      <c r="J52" s="10"/>
      <c r="K52" s="10"/>
    </row>
    <row r="53" spans="1:11" x14ac:dyDescent="0.25">
      <c r="A53" t="s">
        <v>15</v>
      </c>
      <c r="B53" s="34">
        <v>1032045164</v>
      </c>
      <c r="C53" s="34">
        <v>926183790</v>
      </c>
      <c r="D53" s="34">
        <v>860114180</v>
      </c>
      <c r="E53" s="34">
        <v>860114180</v>
      </c>
      <c r="F53" s="34">
        <v>930114180</v>
      </c>
      <c r="G53" s="10">
        <v>1138860563</v>
      </c>
      <c r="H53" s="10">
        <v>930114180</v>
      </c>
      <c r="I53" s="10"/>
      <c r="J53" s="10"/>
      <c r="K53" s="10"/>
    </row>
    <row r="54" spans="1:11" x14ac:dyDescent="0.25">
      <c r="A54" t="s">
        <v>16</v>
      </c>
      <c r="B54" s="34"/>
      <c r="C54" s="34"/>
      <c r="D54" s="34">
        <v>216119663</v>
      </c>
      <c r="E54" s="35">
        <v>252744310</v>
      </c>
      <c r="F54" s="34">
        <v>64839740</v>
      </c>
      <c r="G54" s="10"/>
      <c r="H54" s="10">
        <v>185833651</v>
      </c>
      <c r="I54" s="10"/>
      <c r="J54" s="10"/>
      <c r="K54" s="10"/>
    </row>
    <row r="55" spans="1:11" x14ac:dyDescent="0.25">
      <c r="A55" s="1"/>
      <c r="B55" s="36">
        <f t="shared" ref="B55:H55" si="5">SUM(B52:B54)</f>
        <v>1098045164</v>
      </c>
      <c r="C55" s="36">
        <f>SUM(C52:C54)</f>
        <v>992183790</v>
      </c>
      <c r="D55" s="36">
        <f t="shared" si="5"/>
        <v>1142233843</v>
      </c>
      <c r="E55" s="36">
        <f t="shared" si="5"/>
        <v>1178858490</v>
      </c>
      <c r="F55" s="36">
        <f t="shared" si="5"/>
        <v>1060953920</v>
      </c>
      <c r="G55" s="36">
        <f t="shared" si="5"/>
        <v>1204860563</v>
      </c>
      <c r="H55" s="36">
        <f t="shared" si="5"/>
        <v>1181947831</v>
      </c>
      <c r="I55" s="10"/>
      <c r="J55" s="10"/>
      <c r="K55" s="10"/>
    </row>
    <row r="56" spans="1:11" x14ac:dyDescent="0.25">
      <c r="A56" s="1"/>
      <c r="B56" s="37"/>
      <c r="C56" s="37"/>
      <c r="D56" s="37"/>
      <c r="E56" s="38"/>
      <c r="F56" s="37"/>
      <c r="G56" s="10"/>
      <c r="H56" s="10"/>
      <c r="I56" s="10"/>
      <c r="J56" s="10"/>
      <c r="K56" s="10"/>
    </row>
    <row r="57" spans="1:11" ht="15.75" thickBot="1" x14ac:dyDescent="0.3">
      <c r="A57" s="1"/>
      <c r="B57" s="42">
        <f>SUM(B55,B49)+1</f>
        <v>2177413955</v>
      </c>
      <c r="C57" s="42">
        <f>SUM(C55,C49)</f>
        <v>2094173695</v>
      </c>
      <c r="D57" s="42">
        <f>SUM(D55,D49)</f>
        <v>2424142249</v>
      </c>
      <c r="E57" s="42">
        <f>SUM(E55,E49)</f>
        <v>2397200397</v>
      </c>
      <c r="F57" s="42">
        <f>SUM(F55,F49)+1</f>
        <v>2409580723</v>
      </c>
      <c r="G57" s="42">
        <f t="shared" ref="G57:H57" si="6">SUM(G55,G49)+1</f>
        <v>2777860830</v>
      </c>
      <c r="H57" s="42">
        <f t="shared" si="6"/>
        <v>2832256932</v>
      </c>
      <c r="I57" s="10"/>
      <c r="J57" s="10"/>
      <c r="K57" s="10"/>
    </row>
    <row r="58" spans="1:11" x14ac:dyDescent="0.25">
      <c r="A58" s="1"/>
      <c r="B58" s="21"/>
      <c r="C58" s="21"/>
      <c r="D58" s="21"/>
      <c r="E58" s="22"/>
      <c r="F58" s="21"/>
      <c r="G58" s="10"/>
      <c r="H58" s="10"/>
      <c r="I58" s="10"/>
      <c r="J58" s="10"/>
      <c r="K58" s="10"/>
    </row>
    <row r="59" spans="1:11" s="1" customFormat="1" x14ac:dyDescent="0.25">
      <c r="A59" s="71" t="s">
        <v>59</v>
      </c>
      <c r="B59" s="18">
        <f t="shared" ref="B59:I59" si="7">B55/(B52/10)</f>
        <v>166.37047939393941</v>
      </c>
      <c r="C59" s="18">
        <f t="shared" si="7"/>
        <v>150.33087727272726</v>
      </c>
      <c r="D59" s="18">
        <f t="shared" si="7"/>
        <v>173.0657337878788</v>
      </c>
      <c r="E59" s="19">
        <f t="shared" si="7"/>
        <v>178.61492272727273</v>
      </c>
      <c r="F59" s="18">
        <f t="shared" si="7"/>
        <v>160.75059393939395</v>
      </c>
      <c r="G59" s="18">
        <f t="shared" si="7"/>
        <v>182.55463075757575</v>
      </c>
      <c r="H59" s="18">
        <f t="shared" si="7"/>
        <v>179.08300469696971</v>
      </c>
      <c r="I59" s="18" t="e">
        <f t="shared" si="7"/>
        <v>#DIV/0!</v>
      </c>
      <c r="J59" s="10"/>
      <c r="K59" s="10"/>
    </row>
    <row r="60" spans="1:11" x14ac:dyDescent="0.25">
      <c r="A60" s="71" t="s">
        <v>60</v>
      </c>
      <c r="B60" s="72">
        <f t="shared" ref="B60:G60" si="8">B52/10</f>
        <v>6600000</v>
      </c>
      <c r="C60" s="72">
        <f t="shared" si="8"/>
        <v>6600000</v>
      </c>
      <c r="D60" s="72">
        <f t="shared" si="8"/>
        <v>6600000</v>
      </c>
      <c r="E60" s="72">
        <f t="shared" si="8"/>
        <v>6600000</v>
      </c>
      <c r="F60" s="72">
        <f t="shared" si="8"/>
        <v>6600000</v>
      </c>
      <c r="G60" s="72">
        <f t="shared" si="8"/>
        <v>6600000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1"/>
  <sheetViews>
    <sheetView workbookViewId="0">
      <pane xSplit="1" ySplit="5" topLeftCell="G18" activePane="bottomRight" state="frozen"/>
      <selection pane="topRight" activeCell="B1" sqref="B1"/>
      <selection pane="bottomLeft" activeCell="A6" sqref="A6"/>
      <selection pane="bottomRight" activeCell="H25" sqref="H25"/>
    </sheetView>
  </sheetViews>
  <sheetFormatPr defaultRowHeight="15" x14ac:dyDescent="0.25"/>
  <cols>
    <col min="1" max="1" width="39" customWidth="1"/>
    <col min="2" max="2" width="17" style="17" bestFit="1" customWidth="1"/>
    <col min="3" max="3" width="17" bestFit="1" customWidth="1"/>
    <col min="4" max="5" width="16.7109375" bestFit="1" customWidth="1"/>
    <col min="6" max="6" width="17" bestFit="1" customWidth="1"/>
    <col min="7" max="7" width="14.5703125" customWidth="1"/>
    <col min="8" max="8" width="12.5703125" bestFit="1" customWidth="1"/>
  </cols>
  <sheetData>
    <row r="1" spans="1:11" ht="15.75" x14ac:dyDescent="0.25">
      <c r="A1" s="1" t="s">
        <v>6</v>
      </c>
      <c r="B1" s="23"/>
      <c r="C1" s="2"/>
      <c r="D1" s="2"/>
      <c r="E1" s="2"/>
    </row>
    <row r="2" spans="1:11" ht="15.75" x14ac:dyDescent="0.25">
      <c r="A2" s="66" t="s">
        <v>61</v>
      </c>
      <c r="B2" s="23"/>
      <c r="C2" s="2"/>
      <c r="D2" s="2"/>
      <c r="E2" s="2"/>
    </row>
    <row r="3" spans="1:11" ht="15.75" x14ac:dyDescent="0.25">
      <c r="A3" s="1" t="s">
        <v>52</v>
      </c>
      <c r="B3" s="23"/>
      <c r="C3" s="2"/>
      <c r="D3" s="2"/>
      <c r="E3" s="2"/>
    </row>
    <row r="4" spans="1:11" ht="15.75" x14ac:dyDescent="0.25">
      <c r="A4" s="2"/>
      <c r="B4" s="75" t="s">
        <v>90</v>
      </c>
      <c r="C4" s="75" t="s">
        <v>91</v>
      </c>
      <c r="D4" s="75" t="s">
        <v>89</v>
      </c>
      <c r="E4" s="75" t="s">
        <v>90</v>
      </c>
      <c r="F4" s="75" t="s">
        <v>91</v>
      </c>
      <c r="G4" s="75" t="s">
        <v>89</v>
      </c>
      <c r="H4" s="75" t="s">
        <v>90</v>
      </c>
    </row>
    <row r="5" spans="1:11" ht="15.75" x14ac:dyDescent="0.25">
      <c r="A5" s="2"/>
      <c r="B5" s="32">
        <v>43100</v>
      </c>
      <c r="C5" s="32">
        <v>43190</v>
      </c>
      <c r="D5" s="32">
        <v>43373</v>
      </c>
      <c r="E5" s="33">
        <v>43465</v>
      </c>
      <c r="F5" s="33">
        <v>43555</v>
      </c>
      <c r="G5" s="77">
        <v>43738</v>
      </c>
      <c r="H5" s="76">
        <v>43830</v>
      </c>
    </row>
    <row r="6" spans="1:11" ht="15.75" x14ac:dyDescent="0.25">
      <c r="A6" s="2"/>
      <c r="B6" s="43"/>
      <c r="C6" s="44"/>
      <c r="D6" s="44"/>
      <c r="E6" s="44"/>
      <c r="F6" s="44"/>
      <c r="H6" t="s">
        <v>95</v>
      </c>
    </row>
    <row r="7" spans="1:11" x14ac:dyDescent="0.25">
      <c r="A7" s="71" t="s">
        <v>62</v>
      </c>
      <c r="B7" s="35">
        <v>790762836</v>
      </c>
      <c r="C7" s="34">
        <v>961712778</v>
      </c>
      <c r="D7" s="40">
        <v>412698347</v>
      </c>
      <c r="E7" s="34">
        <v>887503916</v>
      </c>
      <c r="F7" s="34">
        <v>1053265164</v>
      </c>
      <c r="G7" s="14">
        <v>342699081</v>
      </c>
      <c r="H7" s="14">
        <v>623735485</v>
      </c>
      <c r="I7" s="14"/>
      <c r="J7" s="14"/>
      <c r="K7" s="14"/>
    </row>
    <row r="8" spans="1:11" x14ac:dyDescent="0.25">
      <c r="A8" t="s">
        <v>63</v>
      </c>
      <c r="B8" s="35">
        <v>474718312</v>
      </c>
      <c r="C8" s="45">
        <v>720561561</v>
      </c>
      <c r="D8" s="63">
        <v>205334341</v>
      </c>
      <c r="E8" s="45">
        <v>556245454</v>
      </c>
      <c r="F8" s="45">
        <v>801323261</v>
      </c>
      <c r="G8" s="14">
        <v>204988966</v>
      </c>
      <c r="H8" s="14">
        <v>429092618</v>
      </c>
      <c r="I8" s="14"/>
      <c r="J8" s="14"/>
      <c r="K8" s="14"/>
    </row>
    <row r="9" spans="1:11" s="1" customFormat="1" x14ac:dyDescent="0.25">
      <c r="A9" s="71" t="s">
        <v>64</v>
      </c>
      <c r="B9" s="40">
        <f t="shared" ref="B9:E9" si="0">B7-B8</f>
        <v>316044524</v>
      </c>
      <c r="C9" s="40">
        <f>C7-C8</f>
        <v>241151217</v>
      </c>
      <c r="D9" s="46">
        <f t="shared" si="0"/>
        <v>207364006</v>
      </c>
      <c r="E9" s="40">
        <f t="shared" si="0"/>
        <v>331258462</v>
      </c>
      <c r="F9" s="40">
        <f>F7-F8</f>
        <v>251941903</v>
      </c>
      <c r="G9" s="40">
        <f>G7-G8</f>
        <v>137710115</v>
      </c>
      <c r="H9" s="40">
        <f>H7-H8</f>
        <v>194642867</v>
      </c>
      <c r="I9" s="12"/>
      <c r="J9" s="12"/>
      <c r="K9" s="12"/>
    </row>
    <row r="10" spans="1:11" s="1" customFormat="1" x14ac:dyDescent="0.25">
      <c r="A10" s="71" t="s">
        <v>65</v>
      </c>
      <c r="B10" s="40">
        <f>SUM(B11,B12)</f>
        <v>134031215</v>
      </c>
      <c r="C10" s="40">
        <f>SUM(C11,C12)</f>
        <v>158824829</v>
      </c>
      <c r="D10" s="40">
        <f t="shared" ref="D10:H10" si="1">SUM(D11,D12)</f>
        <v>67431054</v>
      </c>
      <c r="E10" s="40">
        <f t="shared" si="1"/>
        <v>131634445</v>
      </c>
      <c r="F10" s="40">
        <f t="shared" si="1"/>
        <v>162317100</v>
      </c>
      <c r="G10" s="40">
        <f t="shared" si="1"/>
        <v>63794603</v>
      </c>
      <c r="H10" s="40">
        <f t="shared" si="1"/>
        <v>119354194</v>
      </c>
      <c r="I10" s="12"/>
      <c r="J10" s="12"/>
      <c r="K10" s="12"/>
    </row>
    <row r="11" spans="1:11" s="3" customFormat="1" x14ac:dyDescent="0.25">
      <c r="A11" s="3" t="s">
        <v>29</v>
      </c>
      <c r="B11" s="35">
        <v>109186724</v>
      </c>
      <c r="C11" s="34">
        <v>127945601</v>
      </c>
      <c r="D11" s="34">
        <v>54789757</v>
      </c>
      <c r="E11" s="34">
        <v>103994627</v>
      </c>
      <c r="F11" s="34">
        <v>130342109</v>
      </c>
      <c r="G11" s="16">
        <v>50848581</v>
      </c>
      <c r="H11" s="16">
        <v>94972240</v>
      </c>
      <c r="I11" s="16"/>
      <c r="J11" s="16"/>
      <c r="K11" s="16"/>
    </row>
    <row r="12" spans="1:11" s="3" customFormat="1" x14ac:dyDescent="0.25">
      <c r="A12" s="3" t="s">
        <v>30</v>
      </c>
      <c r="B12" s="35">
        <v>24844491</v>
      </c>
      <c r="C12" s="34">
        <v>30879228</v>
      </c>
      <c r="D12" s="34">
        <v>12641297</v>
      </c>
      <c r="E12" s="34">
        <v>27639818</v>
      </c>
      <c r="F12" s="34">
        <v>31974991</v>
      </c>
      <c r="G12" s="16">
        <v>12946022</v>
      </c>
      <c r="H12" s="16">
        <v>24381954</v>
      </c>
      <c r="I12" s="16"/>
      <c r="J12" s="16"/>
      <c r="K12" s="16"/>
    </row>
    <row r="13" spans="1:11" s="1" customFormat="1" x14ac:dyDescent="0.25">
      <c r="A13" s="71" t="s">
        <v>66</v>
      </c>
      <c r="B13" s="40">
        <f t="shared" ref="B13:E13" si="2">B9-B10</f>
        <v>182013309</v>
      </c>
      <c r="C13" s="40">
        <f>C9-C10</f>
        <v>82326388</v>
      </c>
      <c r="D13" s="40">
        <f t="shared" si="2"/>
        <v>139932952</v>
      </c>
      <c r="E13" s="40">
        <f t="shared" si="2"/>
        <v>199624017</v>
      </c>
      <c r="F13" s="40">
        <f>F9-F10</f>
        <v>89624803</v>
      </c>
      <c r="G13" s="40">
        <f>G9-G10</f>
        <v>73915512</v>
      </c>
      <c r="H13" s="40">
        <f>H9-H10</f>
        <v>75288673</v>
      </c>
      <c r="I13" s="12"/>
      <c r="J13" s="12"/>
      <c r="K13" s="12"/>
    </row>
    <row r="14" spans="1:11" s="1" customFormat="1" x14ac:dyDescent="0.25">
      <c r="A14" s="73" t="s">
        <v>67</v>
      </c>
      <c r="B14" s="40"/>
      <c r="C14" s="40"/>
      <c r="D14" s="40"/>
      <c r="E14" s="40"/>
      <c r="F14" s="40"/>
      <c r="G14" s="12"/>
      <c r="H14" s="12"/>
      <c r="I14" s="12"/>
      <c r="J14" s="12"/>
      <c r="K14" s="12"/>
    </row>
    <row r="15" spans="1:11" s="3" customFormat="1" x14ac:dyDescent="0.25">
      <c r="A15" s="3" t="s">
        <v>31</v>
      </c>
      <c r="B15" s="35">
        <v>5689373</v>
      </c>
      <c r="C15" s="34">
        <v>6227376</v>
      </c>
      <c r="D15" s="34">
        <v>1998400</v>
      </c>
      <c r="E15" s="34">
        <v>4336163</v>
      </c>
      <c r="F15" s="34">
        <v>6861387</v>
      </c>
      <c r="G15" s="16">
        <v>1510413</v>
      </c>
      <c r="H15" s="16">
        <v>5166318</v>
      </c>
      <c r="I15" s="16"/>
      <c r="J15" s="16"/>
      <c r="K15" s="16"/>
    </row>
    <row r="16" spans="1:11" s="3" customFormat="1" x14ac:dyDescent="0.25">
      <c r="A16" s="3" t="s">
        <v>32</v>
      </c>
      <c r="B16" s="35">
        <v>21546568</v>
      </c>
      <c r="C16" s="34">
        <v>27083733</v>
      </c>
      <c r="D16" s="34">
        <v>9175270</v>
      </c>
      <c r="E16" s="34">
        <v>16275865</v>
      </c>
      <c r="F16" s="34">
        <v>24253999</v>
      </c>
      <c r="G16" s="16">
        <v>16817769</v>
      </c>
      <c r="H16" s="16">
        <v>34979839</v>
      </c>
      <c r="I16" s="16"/>
      <c r="J16" s="16"/>
      <c r="K16" s="16"/>
    </row>
    <row r="17" spans="1:11" s="1" customFormat="1" x14ac:dyDescent="0.25">
      <c r="A17" s="71" t="s">
        <v>68</v>
      </c>
      <c r="B17" s="40">
        <f>B13+B15-B16</f>
        <v>166156114</v>
      </c>
      <c r="C17" s="40">
        <f>C13+C15-C16</f>
        <v>61470031</v>
      </c>
      <c r="D17" s="40">
        <f t="shared" ref="D17:F17" si="3">D13+D15-D16</f>
        <v>132756082</v>
      </c>
      <c r="E17" s="40">
        <f t="shared" si="3"/>
        <v>187684315</v>
      </c>
      <c r="F17" s="40">
        <f t="shared" si="3"/>
        <v>72232191</v>
      </c>
      <c r="G17" s="40">
        <f>G13+G15-G16</f>
        <v>58608156</v>
      </c>
      <c r="H17" s="40">
        <f>H13+H15-H16</f>
        <v>45475152</v>
      </c>
      <c r="I17" s="12"/>
      <c r="J17" s="12"/>
      <c r="K17" s="12"/>
    </row>
    <row r="18" spans="1:11" x14ac:dyDescent="0.25">
      <c r="A18" s="3" t="s">
        <v>4</v>
      </c>
      <c r="B18" s="35"/>
      <c r="C18" s="34"/>
      <c r="D18" s="34"/>
      <c r="E18" s="34"/>
      <c r="F18" s="34"/>
      <c r="G18" s="14"/>
      <c r="H18" s="14"/>
      <c r="I18" s="14"/>
      <c r="J18" s="14"/>
      <c r="K18" s="14"/>
    </row>
    <row r="19" spans="1:11" x14ac:dyDescent="0.25">
      <c r="A19" s="3"/>
      <c r="B19" s="35"/>
      <c r="C19" s="34"/>
      <c r="D19" s="34"/>
      <c r="E19" s="34"/>
      <c r="F19" s="34"/>
      <c r="G19" s="14"/>
      <c r="H19" s="14"/>
      <c r="I19" s="14"/>
      <c r="J19" s="14"/>
      <c r="K19" s="14"/>
    </row>
    <row r="20" spans="1:11" x14ac:dyDescent="0.25">
      <c r="A20" s="71" t="s">
        <v>69</v>
      </c>
      <c r="B20" s="35">
        <f>B17-B18</f>
        <v>166156114</v>
      </c>
      <c r="C20" s="35">
        <f>C17-C18</f>
        <v>61470031</v>
      </c>
      <c r="D20" s="35">
        <f t="shared" ref="D20:H20" si="4">D17-D18</f>
        <v>132756082</v>
      </c>
      <c r="E20" s="35">
        <f t="shared" si="4"/>
        <v>187684315</v>
      </c>
      <c r="F20" s="35">
        <f t="shared" si="4"/>
        <v>72232191</v>
      </c>
      <c r="G20" s="35">
        <f t="shared" si="4"/>
        <v>58608156</v>
      </c>
      <c r="H20" s="35">
        <f t="shared" si="4"/>
        <v>45475152</v>
      </c>
      <c r="I20" s="14"/>
      <c r="J20" s="14"/>
      <c r="K20" s="14"/>
    </row>
    <row r="21" spans="1:11" x14ac:dyDescent="0.25">
      <c r="B21" s="35"/>
      <c r="C21" s="34"/>
      <c r="D21" s="34"/>
      <c r="E21" s="34"/>
      <c r="F21" s="34"/>
      <c r="G21" s="14"/>
      <c r="H21" s="14"/>
      <c r="I21" s="14"/>
      <c r="J21" s="14"/>
      <c r="K21" s="14"/>
    </row>
    <row r="22" spans="1:11" x14ac:dyDescent="0.25">
      <c r="A22" s="68" t="s">
        <v>70</v>
      </c>
      <c r="B22" s="47">
        <f>SUM(B23:B24)</f>
        <v>9614228</v>
      </c>
      <c r="C22" s="47">
        <f>SUM(C23:C24)</f>
        <v>10496791</v>
      </c>
      <c r="D22" s="47">
        <f t="shared" ref="D22:F22" si="5">SUM(D23:D24)</f>
        <v>2904748</v>
      </c>
      <c r="E22" s="47">
        <f t="shared" si="5"/>
        <v>5855200</v>
      </c>
      <c r="F22" s="47">
        <f t="shared" si="5"/>
        <v>8307646</v>
      </c>
      <c r="G22" s="47">
        <f>SUM(G23:G24)</f>
        <v>6525555</v>
      </c>
      <c r="H22" s="47">
        <f>SUM(H23:H24)</f>
        <v>1785283</v>
      </c>
      <c r="I22" s="14"/>
      <c r="J22" s="14"/>
      <c r="K22" s="14"/>
    </row>
    <row r="23" spans="1:11" s="3" customFormat="1" x14ac:dyDescent="0.25">
      <c r="A23" s="3" t="s">
        <v>34</v>
      </c>
      <c r="B23" s="38">
        <v>4778713</v>
      </c>
      <c r="C23" s="34">
        <v>5807641</v>
      </c>
      <c r="D23" s="37">
        <v>2488180</v>
      </c>
      <c r="E23" s="37">
        <v>5351040</v>
      </c>
      <c r="F23" s="34">
        <v>6360759</v>
      </c>
      <c r="G23" s="16">
        <v>2065257</v>
      </c>
      <c r="H23" s="16">
        <v>3773411</v>
      </c>
      <c r="I23" s="16"/>
      <c r="J23" s="16"/>
      <c r="K23" s="16"/>
    </row>
    <row r="24" spans="1:11" s="3" customFormat="1" x14ac:dyDescent="0.25">
      <c r="A24" s="3" t="s">
        <v>33</v>
      </c>
      <c r="B24" s="38">
        <v>4835515</v>
      </c>
      <c r="C24" s="37">
        <v>4689150</v>
      </c>
      <c r="D24" s="38">
        <v>416568</v>
      </c>
      <c r="E24" s="37">
        <v>504160</v>
      </c>
      <c r="F24" s="37">
        <v>1946887</v>
      </c>
      <c r="G24" s="16">
        <v>4460298</v>
      </c>
      <c r="H24" s="16">
        <v>-1988128</v>
      </c>
      <c r="I24" s="16"/>
      <c r="J24" s="16"/>
      <c r="K24" s="16"/>
    </row>
    <row r="25" spans="1:11" x14ac:dyDescent="0.25">
      <c r="A25" s="71" t="s">
        <v>71</v>
      </c>
      <c r="B25" s="47">
        <f t="shared" ref="B25:E25" si="6">B20-B22</f>
        <v>156541886</v>
      </c>
      <c r="C25" s="47">
        <f t="shared" si="6"/>
        <v>50973240</v>
      </c>
      <c r="D25" s="47">
        <f t="shared" si="6"/>
        <v>129851334</v>
      </c>
      <c r="E25" s="47">
        <f t="shared" si="6"/>
        <v>181829115</v>
      </c>
      <c r="F25" s="47">
        <f>F20-F22</f>
        <v>63924545</v>
      </c>
      <c r="G25" s="47">
        <f>G20-G22</f>
        <v>52082601</v>
      </c>
      <c r="H25" s="47">
        <f>H20-H22</f>
        <v>43689869</v>
      </c>
      <c r="I25" s="14"/>
      <c r="J25" s="14"/>
      <c r="K25" s="14"/>
    </row>
    <row r="26" spans="1:11" x14ac:dyDescent="0.25">
      <c r="A26" s="1"/>
      <c r="B26" s="48"/>
      <c r="C26" s="49"/>
      <c r="D26" s="49"/>
      <c r="E26" s="49"/>
      <c r="F26" s="49"/>
      <c r="G26" s="14"/>
      <c r="H26" s="14"/>
      <c r="I26" s="14"/>
      <c r="J26" s="14"/>
      <c r="K26" s="14"/>
    </row>
    <row r="27" spans="1:11" x14ac:dyDescent="0.25">
      <c r="A27" s="71" t="s">
        <v>72</v>
      </c>
      <c r="B27" s="20">
        <f>B25/('1'!B52/10)</f>
        <v>23.718467575757575</v>
      </c>
      <c r="C27" s="20">
        <f>C25/('1'!C52/10)</f>
        <v>7.723218181818182</v>
      </c>
      <c r="D27" s="20">
        <f>D25/('1'!D52/10)</f>
        <v>19.674444545454545</v>
      </c>
      <c r="E27" s="20">
        <f>E25/('1'!E52/10)</f>
        <v>27.549865909090908</v>
      </c>
      <c r="F27" s="20">
        <f>F25/('1'!F52/10)</f>
        <v>9.6855371212121213</v>
      </c>
      <c r="G27" s="20">
        <f>G25/('1'!G52/10)</f>
        <v>7.8913031818181816</v>
      </c>
      <c r="H27" s="20">
        <f>H25/('1'!H52/10)</f>
        <v>6.6196771212121215</v>
      </c>
      <c r="I27" s="14"/>
      <c r="J27" s="14"/>
      <c r="K27" s="14"/>
    </row>
    <row r="28" spans="1:11" x14ac:dyDescent="0.25">
      <c r="A28" s="73" t="s">
        <v>73</v>
      </c>
      <c r="B28" s="38">
        <f>'1'!B52/10</f>
        <v>6600000</v>
      </c>
      <c r="C28" s="38">
        <f>'1'!C52/10</f>
        <v>6600000</v>
      </c>
      <c r="D28" s="38">
        <f>'1'!D52/10</f>
        <v>6600000</v>
      </c>
      <c r="E28" s="38">
        <f>'1'!E52/10</f>
        <v>6600000</v>
      </c>
      <c r="F28" s="38">
        <f>'1'!F52/10</f>
        <v>6600000</v>
      </c>
      <c r="G28" s="38">
        <f>'1'!G52/10</f>
        <v>6600000</v>
      </c>
      <c r="H28" s="38">
        <f>'1'!H52/10</f>
        <v>6600000</v>
      </c>
      <c r="I28" s="14"/>
      <c r="J28" s="14"/>
      <c r="K28" s="14"/>
    </row>
    <row r="29" spans="1:11" x14ac:dyDescent="0.25">
      <c r="G29" s="14"/>
      <c r="H29" s="14"/>
      <c r="I29" s="14"/>
      <c r="J29" s="14"/>
      <c r="K29" s="14"/>
    </row>
    <row r="30" spans="1:11" x14ac:dyDescent="0.25">
      <c r="G30" s="14"/>
      <c r="H30" s="14"/>
      <c r="I30" s="14"/>
      <c r="J30" s="14"/>
      <c r="K30" s="14"/>
    </row>
    <row r="31" spans="1:11" x14ac:dyDescent="0.25">
      <c r="G31" s="14"/>
      <c r="H31" s="14"/>
      <c r="I31" s="14"/>
      <c r="J31" s="14"/>
      <c r="K31" s="14"/>
    </row>
    <row r="32" spans="1:11" x14ac:dyDescent="0.25">
      <c r="G32" s="14"/>
      <c r="H32" s="14"/>
      <c r="I32" s="14"/>
      <c r="J32" s="14"/>
      <c r="K32" s="14"/>
    </row>
    <row r="33" spans="7:11" x14ac:dyDescent="0.25">
      <c r="G33" s="14"/>
      <c r="H33" s="14"/>
      <c r="I33" s="14"/>
      <c r="J33" s="14"/>
      <c r="K33" s="14"/>
    </row>
    <row r="34" spans="7:11" x14ac:dyDescent="0.25">
      <c r="G34" s="14"/>
      <c r="H34" s="14"/>
      <c r="I34" s="14"/>
      <c r="J34" s="14"/>
      <c r="K34" s="14"/>
    </row>
    <row r="35" spans="7:11" x14ac:dyDescent="0.25">
      <c r="G35" s="14"/>
      <c r="H35" s="14"/>
      <c r="I35" s="14"/>
      <c r="J35" s="14"/>
      <c r="K35" s="14"/>
    </row>
    <row r="36" spans="7:11" x14ac:dyDescent="0.25">
      <c r="G36" s="14"/>
      <c r="H36" s="14"/>
      <c r="I36" s="14"/>
      <c r="J36" s="14"/>
      <c r="K36" s="14"/>
    </row>
    <row r="37" spans="7:11" x14ac:dyDescent="0.25">
      <c r="G37" s="14"/>
      <c r="H37" s="14"/>
      <c r="I37" s="14"/>
      <c r="J37" s="14"/>
      <c r="K37" s="14"/>
    </row>
    <row r="38" spans="7:11" x14ac:dyDescent="0.25">
      <c r="G38" s="14"/>
      <c r="H38" s="14"/>
      <c r="I38" s="14"/>
      <c r="J38" s="14"/>
      <c r="K38" s="14"/>
    </row>
    <row r="39" spans="7:11" x14ac:dyDescent="0.25">
      <c r="G39" s="14"/>
      <c r="H39" s="14"/>
      <c r="I39" s="14"/>
      <c r="J39" s="14"/>
      <c r="K39" s="14"/>
    </row>
    <row r="40" spans="7:11" x14ac:dyDescent="0.25">
      <c r="G40" s="14"/>
      <c r="H40" s="14"/>
      <c r="I40" s="14"/>
      <c r="J40" s="14"/>
      <c r="K40" s="14"/>
    </row>
    <row r="41" spans="7:11" x14ac:dyDescent="0.25">
      <c r="G41" s="14"/>
      <c r="H41" s="14"/>
      <c r="I41" s="14"/>
      <c r="J41" s="14"/>
      <c r="K41" s="14"/>
    </row>
    <row r="42" spans="7:11" x14ac:dyDescent="0.25">
      <c r="G42" s="14"/>
      <c r="H42" s="14"/>
      <c r="I42" s="14"/>
      <c r="J42" s="14"/>
      <c r="K42" s="14"/>
    </row>
    <row r="43" spans="7:11" x14ac:dyDescent="0.25">
      <c r="G43" s="14"/>
      <c r="H43" s="14"/>
      <c r="I43" s="14"/>
      <c r="J43" s="14"/>
      <c r="K43" s="14"/>
    </row>
    <row r="44" spans="7:11" x14ac:dyDescent="0.25">
      <c r="G44" s="14"/>
      <c r="H44" s="14"/>
      <c r="I44" s="14"/>
      <c r="J44" s="14"/>
      <c r="K44" s="14"/>
    </row>
    <row r="45" spans="7:11" x14ac:dyDescent="0.25">
      <c r="G45" s="14"/>
      <c r="H45" s="14"/>
      <c r="I45" s="14"/>
      <c r="J45" s="14"/>
      <c r="K45" s="14"/>
    </row>
    <row r="46" spans="7:11" x14ac:dyDescent="0.25">
      <c r="G46" s="14"/>
      <c r="H46" s="14"/>
      <c r="I46" s="14"/>
      <c r="J46" s="14"/>
      <c r="K46" s="14"/>
    </row>
    <row r="47" spans="7:11" x14ac:dyDescent="0.25">
      <c r="G47" s="14"/>
      <c r="H47" s="14"/>
      <c r="I47" s="14"/>
      <c r="J47" s="14"/>
      <c r="K47" s="14"/>
    </row>
    <row r="48" spans="7:11" x14ac:dyDescent="0.25">
      <c r="G48" s="14"/>
      <c r="H48" s="14"/>
      <c r="I48" s="14"/>
      <c r="J48" s="14"/>
      <c r="K48" s="14"/>
    </row>
    <row r="49" spans="1:11" x14ac:dyDescent="0.25">
      <c r="G49" s="14"/>
      <c r="H49" s="14"/>
      <c r="I49" s="14"/>
      <c r="J49" s="14"/>
      <c r="K49" s="14"/>
    </row>
    <row r="51" spans="1:11" x14ac:dyDescent="0.25">
      <c r="A51" s="4"/>
      <c r="B51" s="2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39"/>
  <sheetViews>
    <sheetView tabSelected="1" workbookViewId="0">
      <pane xSplit="1" ySplit="5" topLeftCell="G6" activePane="bottomRight" state="frozen"/>
      <selection pane="topRight" activeCell="B1" sqref="B1"/>
      <selection pane="bottomLeft" activeCell="A6" sqref="A6"/>
      <selection pane="bottomRight" activeCell="O16" sqref="O16"/>
    </sheetView>
  </sheetViews>
  <sheetFormatPr defaultRowHeight="15" x14ac:dyDescent="0.25"/>
  <cols>
    <col min="1" max="1" width="41.28515625" customWidth="1"/>
    <col min="2" max="2" width="17.85546875" style="26" bestFit="1" customWidth="1"/>
    <col min="3" max="3" width="17.42578125" style="9" bestFit="1" customWidth="1"/>
    <col min="4" max="4" width="17" style="9" bestFit="1" customWidth="1"/>
    <col min="5" max="5" width="17.42578125" style="9" bestFit="1" customWidth="1"/>
    <col min="6" max="6" width="17.85546875" style="9" bestFit="1" customWidth="1"/>
    <col min="7" max="7" width="15.28515625" style="10" bestFit="1" customWidth="1"/>
    <col min="8" max="8" width="14.28515625" bestFit="1" customWidth="1"/>
  </cols>
  <sheetData>
    <row r="1" spans="1:12" ht="15.75" x14ac:dyDescent="0.25">
      <c r="A1" s="1" t="s">
        <v>6</v>
      </c>
      <c r="B1" s="25"/>
      <c r="C1" s="8"/>
      <c r="D1" s="8"/>
      <c r="E1" s="8"/>
    </row>
    <row r="2" spans="1:12" ht="15.75" x14ac:dyDescent="0.25">
      <c r="A2" s="1" t="s">
        <v>74</v>
      </c>
      <c r="B2" s="25"/>
      <c r="C2" s="8"/>
      <c r="D2" s="8"/>
      <c r="E2" s="8"/>
    </row>
    <row r="3" spans="1:12" ht="15.75" x14ac:dyDescent="0.25">
      <c r="A3" s="1" t="s">
        <v>52</v>
      </c>
      <c r="B3" s="25"/>
      <c r="C3" s="8"/>
      <c r="D3" s="8"/>
      <c r="E3" s="8"/>
    </row>
    <row r="4" spans="1:12" x14ac:dyDescent="0.25">
      <c r="A4" s="1"/>
      <c r="B4" s="75" t="s">
        <v>90</v>
      </c>
      <c r="C4" s="75" t="s">
        <v>91</v>
      </c>
      <c r="D4" s="75" t="s">
        <v>89</v>
      </c>
      <c r="E4" s="75" t="s">
        <v>90</v>
      </c>
      <c r="F4" s="75" t="s">
        <v>91</v>
      </c>
      <c r="G4" s="9" t="s">
        <v>89</v>
      </c>
      <c r="H4" s="75" t="s">
        <v>90</v>
      </c>
    </row>
    <row r="5" spans="1:12" ht="15.75" x14ac:dyDescent="0.25">
      <c r="A5" s="2"/>
      <c r="B5" s="32">
        <v>43100</v>
      </c>
      <c r="C5" s="32">
        <v>43190</v>
      </c>
      <c r="D5" s="32">
        <v>43373</v>
      </c>
      <c r="E5" s="33">
        <v>43465</v>
      </c>
      <c r="F5" s="33">
        <v>43555</v>
      </c>
      <c r="G5" s="78">
        <v>43738</v>
      </c>
      <c r="H5" s="76">
        <v>43829</v>
      </c>
    </row>
    <row r="6" spans="1:12" ht="15.75" x14ac:dyDescent="0.25">
      <c r="A6" s="71" t="s">
        <v>75</v>
      </c>
      <c r="B6" s="50"/>
      <c r="C6" s="51"/>
      <c r="D6" s="51"/>
      <c r="E6" s="51"/>
      <c r="F6" s="51"/>
    </row>
    <row r="7" spans="1:12" x14ac:dyDescent="0.25">
      <c r="A7" s="68" t="s">
        <v>76</v>
      </c>
      <c r="B7" s="52"/>
      <c r="C7" s="53"/>
      <c r="D7" s="53"/>
      <c r="E7" s="53"/>
      <c r="F7" s="53"/>
    </row>
    <row r="8" spans="1:12" x14ac:dyDescent="0.25">
      <c r="A8" t="s">
        <v>35</v>
      </c>
      <c r="B8" s="52">
        <v>766330418</v>
      </c>
      <c r="C8" s="53">
        <v>1006895936</v>
      </c>
      <c r="D8" s="53">
        <v>360168179</v>
      </c>
      <c r="E8" s="34">
        <v>887171638</v>
      </c>
      <c r="F8" s="53">
        <v>1086137215</v>
      </c>
      <c r="G8" s="10">
        <v>330439611</v>
      </c>
      <c r="H8" s="10">
        <v>609684325</v>
      </c>
      <c r="I8" s="10"/>
      <c r="J8" s="10"/>
      <c r="K8" s="10"/>
      <c r="L8" s="10"/>
    </row>
    <row r="9" spans="1:12" ht="15.75" x14ac:dyDescent="0.25">
      <c r="A9" s="5" t="s">
        <v>36</v>
      </c>
      <c r="B9" s="52">
        <v>-495459748</v>
      </c>
      <c r="C9" s="53">
        <v>-761011289</v>
      </c>
      <c r="D9" s="53">
        <v>-168166766</v>
      </c>
      <c r="E9" s="34">
        <v>-534201712</v>
      </c>
      <c r="F9" s="53">
        <v>-920733410</v>
      </c>
      <c r="G9" s="10">
        <v>-309462843</v>
      </c>
      <c r="H9" s="10">
        <v>-565089512</v>
      </c>
      <c r="I9" s="10"/>
      <c r="J9" s="10"/>
      <c r="K9" s="10"/>
      <c r="L9" s="10"/>
    </row>
    <row r="10" spans="1:12" s="1" customFormat="1" ht="15.75" x14ac:dyDescent="0.25">
      <c r="A10" s="2"/>
      <c r="B10" s="54">
        <f>B8+B9</f>
        <v>270870670</v>
      </c>
      <c r="C10" s="55">
        <f>C8+C9</f>
        <v>245884647</v>
      </c>
      <c r="D10" s="55">
        <f t="shared" ref="D10:H10" si="0">D8+D9</f>
        <v>192001413</v>
      </c>
      <c r="E10" s="55">
        <f t="shared" si="0"/>
        <v>352969926</v>
      </c>
      <c r="F10" s="55">
        <f t="shared" si="0"/>
        <v>165403805</v>
      </c>
      <c r="G10" s="55">
        <f t="shared" si="0"/>
        <v>20976768</v>
      </c>
      <c r="H10" s="55">
        <f t="shared" si="0"/>
        <v>44594813</v>
      </c>
      <c r="I10" s="13"/>
      <c r="J10" s="13"/>
      <c r="K10" s="13"/>
      <c r="L10" s="13"/>
    </row>
    <row r="11" spans="1:12" ht="15.75" x14ac:dyDescent="0.25">
      <c r="A11" s="5" t="s">
        <v>37</v>
      </c>
      <c r="B11" s="52">
        <v>386531</v>
      </c>
      <c r="C11" s="53">
        <v>591889</v>
      </c>
      <c r="D11" s="53">
        <v>235470</v>
      </c>
      <c r="E11" s="34">
        <v>491774</v>
      </c>
      <c r="F11" s="53">
        <v>758495</v>
      </c>
      <c r="G11" s="10">
        <v>226502</v>
      </c>
      <c r="H11" s="10">
        <v>297972</v>
      </c>
      <c r="I11" s="10"/>
      <c r="J11" s="10"/>
      <c r="K11" s="10"/>
      <c r="L11" s="10"/>
    </row>
    <row r="12" spans="1:12" ht="15.75" x14ac:dyDescent="0.25">
      <c r="A12" s="5" t="s">
        <v>38</v>
      </c>
      <c r="B12" s="52"/>
      <c r="C12" s="53"/>
      <c r="D12" s="53">
        <v>-9096154</v>
      </c>
      <c r="E12" s="34">
        <v>-15720788</v>
      </c>
      <c r="F12" s="53">
        <v>-23642185</v>
      </c>
      <c r="H12" s="10">
        <v>-34130618</v>
      </c>
      <c r="I12" s="10"/>
      <c r="J12" s="10"/>
      <c r="K12" s="10"/>
      <c r="L12" s="10"/>
    </row>
    <row r="13" spans="1:12" ht="15.75" x14ac:dyDescent="0.25">
      <c r="A13" s="5"/>
      <c r="B13" s="52"/>
      <c r="C13" s="53"/>
      <c r="D13" s="53"/>
      <c r="E13" s="34"/>
      <c r="F13" s="53"/>
      <c r="H13" s="10"/>
      <c r="I13" s="10"/>
      <c r="J13" s="10"/>
      <c r="K13" s="10"/>
      <c r="L13" s="10"/>
    </row>
    <row r="14" spans="1:12" ht="15.75" x14ac:dyDescent="0.25">
      <c r="A14" s="5"/>
      <c r="B14" s="52"/>
      <c r="C14" s="53"/>
      <c r="D14" s="53"/>
      <c r="E14" s="34"/>
      <c r="F14" s="53"/>
      <c r="H14" s="10"/>
      <c r="I14" s="10"/>
      <c r="J14" s="10"/>
      <c r="K14" s="10"/>
      <c r="L14" s="10"/>
    </row>
    <row r="15" spans="1:12" ht="15.75" x14ac:dyDescent="0.25">
      <c r="A15" s="2"/>
      <c r="B15" s="54">
        <f>SUM(B10:B14)</f>
        <v>271257201</v>
      </c>
      <c r="C15" s="54">
        <f>SUM(C10:C14)</f>
        <v>246476536</v>
      </c>
      <c r="D15" s="54">
        <f t="shared" ref="D15:H15" si="1">SUM(D10:D14)</f>
        <v>183140729</v>
      </c>
      <c r="E15" s="54">
        <f t="shared" si="1"/>
        <v>337740912</v>
      </c>
      <c r="F15" s="54">
        <f t="shared" si="1"/>
        <v>142520115</v>
      </c>
      <c r="G15" s="54">
        <f t="shared" si="1"/>
        <v>21203270</v>
      </c>
      <c r="H15" s="54">
        <f t="shared" si="1"/>
        <v>10762167</v>
      </c>
      <c r="I15" s="10"/>
      <c r="J15" s="10"/>
      <c r="K15" s="10"/>
      <c r="L15" s="10"/>
    </row>
    <row r="16" spans="1:12" ht="15.75" x14ac:dyDescent="0.25">
      <c r="A16" s="2"/>
      <c r="B16" s="54"/>
      <c r="C16" s="55"/>
      <c r="D16" s="55"/>
      <c r="E16" s="55"/>
      <c r="F16" s="55"/>
      <c r="H16" s="10"/>
      <c r="I16" s="10"/>
      <c r="J16" s="10"/>
      <c r="K16" s="10"/>
      <c r="L16" s="10"/>
    </row>
    <row r="17" spans="1:12" x14ac:dyDescent="0.25">
      <c r="A17" s="71" t="s">
        <v>77</v>
      </c>
      <c r="B17" s="52"/>
      <c r="C17" s="53"/>
      <c r="D17" s="53"/>
      <c r="E17" s="53"/>
      <c r="F17" s="53"/>
      <c r="H17" s="10"/>
      <c r="I17" s="10"/>
      <c r="J17" s="10"/>
      <c r="K17" s="10"/>
      <c r="L17" s="10"/>
    </row>
    <row r="18" spans="1:12" x14ac:dyDescent="0.25">
      <c r="A18" s="3" t="s">
        <v>39</v>
      </c>
      <c r="B18" s="52">
        <v>-40701029</v>
      </c>
      <c r="C18" s="53">
        <v>-74726733</v>
      </c>
      <c r="D18" s="53">
        <v>-122149652</v>
      </c>
      <c r="E18" s="53">
        <v>-162931472</v>
      </c>
      <c r="F18" s="53">
        <v>-228348964</v>
      </c>
      <c r="G18" s="10">
        <v>-34908316</v>
      </c>
      <c r="H18" s="10">
        <v>-51558694</v>
      </c>
      <c r="I18" s="10"/>
      <c r="J18" s="10"/>
      <c r="K18" s="10"/>
      <c r="L18" s="10"/>
    </row>
    <row r="19" spans="1:12" x14ac:dyDescent="0.25">
      <c r="A19" s="3" t="s">
        <v>40</v>
      </c>
      <c r="B19" s="52"/>
      <c r="C19" s="53"/>
      <c r="D19" s="53"/>
      <c r="E19" s="53"/>
      <c r="F19" s="53"/>
      <c r="H19" s="10"/>
      <c r="I19" s="10"/>
      <c r="J19" s="10"/>
      <c r="K19" s="10"/>
      <c r="L19" s="10"/>
    </row>
    <row r="20" spans="1:12" x14ac:dyDescent="0.25">
      <c r="A20" s="3"/>
      <c r="B20" s="52"/>
      <c r="C20" s="53"/>
      <c r="D20" s="53"/>
      <c r="E20" s="53"/>
      <c r="F20" s="53"/>
      <c r="H20" s="10"/>
      <c r="I20" s="10"/>
      <c r="J20" s="10"/>
      <c r="K20" s="10"/>
      <c r="L20" s="10"/>
    </row>
    <row r="21" spans="1:12" x14ac:dyDescent="0.25">
      <c r="A21" s="1"/>
      <c r="B21" s="54">
        <f>SUM(B18:B20)</f>
        <v>-40701029</v>
      </c>
      <c r="C21" s="54">
        <f>SUM(C18:C20)</f>
        <v>-74726733</v>
      </c>
      <c r="D21" s="54">
        <f t="shared" ref="D21:H21" si="2">SUM(D18:D20)</f>
        <v>-122149652</v>
      </c>
      <c r="E21" s="54">
        <f t="shared" si="2"/>
        <v>-162931472</v>
      </c>
      <c r="F21" s="54">
        <f t="shared" si="2"/>
        <v>-228348964</v>
      </c>
      <c r="G21" s="54">
        <f t="shared" si="2"/>
        <v>-34908316</v>
      </c>
      <c r="H21" s="54">
        <f t="shared" si="2"/>
        <v>-51558694</v>
      </c>
      <c r="I21" s="10"/>
      <c r="J21" s="10"/>
      <c r="K21" s="10"/>
      <c r="L21" s="10"/>
    </row>
    <row r="22" spans="1:12" x14ac:dyDescent="0.25">
      <c r="B22" s="52"/>
      <c r="C22" s="53"/>
      <c r="D22" s="53"/>
      <c r="E22" s="53"/>
      <c r="F22" s="53"/>
      <c r="H22" s="10"/>
      <c r="I22" s="10"/>
      <c r="J22" s="10"/>
      <c r="K22" s="10"/>
      <c r="L22" s="10"/>
    </row>
    <row r="23" spans="1:12" x14ac:dyDescent="0.25">
      <c r="A23" s="71" t="s">
        <v>78</v>
      </c>
      <c r="B23" s="52"/>
      <c r="C23" s="53"/>
      <c r="D23" s="52"/>
      <c r="E23" s="52"/>
      <c r="F23" s="53"/>
      <c r="H23" s="10"/>
      <c r="I23" s="10"/>
      <c r="J23" s="10"/>
      <c r="K23" s="10"/>
      <c r="L23" s="10"/>
    </row>
    <row r="24" spans="1:12" x14ac:dyDescent="0.25">
      <c r="A24" s="3" t="s">
        <v>41</v>
      </c>
      <c r="B24" s="52">
        <v>525500000</v>
      </c>
      <c r="C24" s="53">
        <v>800400000</v>
      </c>
      <c r="D24" s="52">
        <v>302603635</v>
      </c>
      <c r="E24" s="52">
        <v>597800000</v>
      </c>
      <c r="F24" s="53">
        <v>1046506773</v>
      </c>
      <c r="G24" s="10">
        <v>319486694</v>
      </c>
      <c r="H24" s="10">
        <v>572489000</v>
      </c>
      <c r="I24" s="10"/>
      <c r="J24" s="10"/>
      <c r="K24" s="10"/>
      <c r="L24" s="10"/>
    </row>
    <row r="25" spans="1:12" x14ac:dyDescent="0.25">
      <c r="A25" s="3" t="s">
        <v>42</v>
      </c>
      <c r="B25" s="52">
        <v>-781853706</v>
      </c>
      <c r="C25" s="53">
        <v>-1014099773</v>
      </c>
      <c r="D25" s="52">
        <v>-362241420</v>
      </c>
      <c r="E25" s="52">
        <v>-776637648</v>
      </c>
      <c r="F25" s="53">
        <v>-947111916</v>
      </c>
      <c r="G25" s="10">
        <v>-299954223</v>
      </c>
      <c r="H25" s="10">
        <v>-502339794</v>
      </c>
      <c r="I25" s="10"/>
      <c r="J25" s="10"/>
      <c r="K25" s="10"/>
      <c r="L25" s="10"/>
    </row>
    <row r="26" spans="1:12" x14ac:dyDescent="0.25">
      <c r="A26" s="3" t="s">
        <v>43</v>
      </c>
      <c r="B26" s="52"/>
      <c r="C26" s="53">
        <v>-8838004</v>
      </c>
      <c r="D26" s="52">
        <v>-94761</v>
      </c>
      <c r="E26" s="52">
        <v>-2511776</v>
      </c>
      <c r="F26" s="53">
        <v>-14116695</v>
      </c>
      <c r="H26" s="10">
        <v>-146414</v>
      </c>
      <c r="I26" s="10"/>
      <c r="J26" s="10"/>
      <c r="K26" s="10"/>
      <c r="L26" s="10"/>
    </row>
    <row r="27" spans="1:12" x14ac:dyDescent="0.25">
      <c r="A27" s="1"/>
      <c r="B27" s="56">
        <f>SUM(B24:B26)</f>
        <v>-256353706</v>
      </c>
      <c r="C27" s="56">
        <f>SUM(C24:C26)</f>
        <v>-222537777</v>
      </c>
      <c r="D27" s="56">
        <f t="shared" ref="D27:H27" si="3">SUM(D24:D26)</f>
        <v>-59732546</v>
      </c>
      <c r="E27" s="56">
        <f t="shared" si="3"/>
        <v>-181349424</v>
      </c>
      <c r="F27" s="56">
        <f t="shared" si="3"/>
        <v>85278162</v>
      </c>
      <c r="G27" s="56">
        <f t="shared" si="3"/>
        <v>19532471</v>
      </c>
      <c r="H27" s="56">
        <f t="shared" si="3"/>
        <v>70002792</v>
      </c>
      <c r="I27" s="10"/>
      <c r="J27" s="10"/>
      <c r="K27" s="10"/>
      <c r="L27" s="10"/>
    </row>
    <row r="28" spans="1:12" x14ac:dyDescent="0.25">
      <c r="B28" s="52"/>
      <c r="C28" s="53"/>
      <c r="D28" s="52"/>
      <c r="E28" s="52"/>
      <c r="F28" s="53"/>
      <c r="H28" s="10"/>
      <c r="I28" s="10"/>
      <c r="J28" s="10"/>
      <c r="K28" s="10"/>
      <c r="L28" s="10"/>
    </row>
    <row r="29" spans="1:12" x14ac:dyDescent="0.25">
      <c r="A29" s="1" t="s">
        <v>79</v>
      </c>
      <c r="B29" s="54">
        <f t="shared" ref="B29:H29" si="4">SUM(B15,B21,B27)</f>
        <v>-25797534</v>
      </c>
      <c r="C29" s="55">
        <f>SUM(C15,C21,C27)</f>
        <v>-50787974</v>
      </c>
      <c r="D29" s="55">
        <f t="shared" si="4"/>
        <v>1258531</v>
      </c>
      <c r="E29" s="55">
        <f t="shared" si="4"/>
        <v>-6539984</v>
      </c>
      <c r="F29" s="55">
        <f t="shared" si="4"/>
        <v>-550687</v>
      </c>
      <c r="G29" s="55">
        <f t="shared" si="4"/>
        <v>5827425</v>
      </c>
      <c r="H29" s="55">
        <f t="shared" si="4"/>
        <v>29206265</v>
      </c>
      <c r="I29" s="10"/>
      <c r="J29" s="10"/>
      <c r="K29" s="10"/>
      <c r="L29" s="10"/>
    </row>
    <row r="30" spans="1:12" x14ac:dyDescent="0.25">
      <c r="A30" s="73" t="s">
        <v>80</v>
      </c>
      <c r="B30" s="52">
        <v>59540538</v>
      </c>
      <c r="C30" s="53">
        <v>59540538</v>
      </c>
      <c r="D30" s="52">
        <v>16035088</v>
      </c>
      <c r="E30" s="52">
        <v>16035088</v>
      </c>
      <c r="F30" s="53">
        <v>16035088</v>
      </c>
      <c r="G30" s="10">
        <v>14250242</v>
      </c>
      <c r="H30" s="10">
        <v>14250242</v>
      </c>
      <c r="I30" s="10"/>
      <c r="J30" s="10"/>
      <c r="K30" s="10"/>
      <c r="L30" s="10"/>
    </row>
    <row r="31" spans="1:12" x14ac:dyDescent="0.25">
      <c r="A31" s="71" t="s">
        <v>81</v>
      </c>
      <c r="B31" s="54">
        <f>SUM(B29:B30)</f>
        <v>33743004</v>
      </c>
      <c r="C31" s="55">
        <f>SUM(C29:C30)</f>
        <v>8752564</v>
      </c>
      <c r="D31" s="55">
        <f t="shared" ref="D31:H31" si="5">SUM(D29:D30)</f>
        <v>17293619</v>
      </c>
      <c r="E31" s="55">
        <f t="shared" si="5"/>
        <v>9495104</v>
      </c>
      <c r="F31" s="55">
        <f t="shared" si="5"/>
        <v>15484401</v>
      </c>
      <c r="G31" s="55">
        <f t="shared" si="5"/>
        <v>20077667</v>
      </c>
      <c r="H31" s="55">
        <f t="shared" si="5"/>
        <v>43456507</v>
      </c>
      <c r="I31" s="10"/>
      <c r="J31" s="10"/>
      <c r="K31" s="10"/>
      <c r="L31" s="10"/>
    </row>
    <row r="32" spans="1:12" x14ac:dyDescent="0.25">
      <c r="B32" s="54"/>
      <c r="C32" s="55"/>
      <c r="D32" s="54"/>
      <c r="E32" s="54"/>
      <c r="F32" s="55"/>
      <c r="H32" s="10"/>
      <c r="I32" s="10"/>
      <c r="J32" s="10"/>
      <c r="K32" s="10"/>
      <c r="L32" s="10"/>
    </row>
    <row r="33" spans="1:12" x14ac:dyDescent="0.25">
      <c r="A33" s="71" t="s">
        <v>82</v>
      </c>
      <c r="B33" s="27">
        <f>B15/('1'!B52/10)</f>
        <v>41.099575909090909</v>
      </c>
      <c r="C33" s="15">
        <f>C15/('1'!C52/10)</f>
        <v>37.3449296969697</v>
      </c>
      <c r="D33" s="15">
        <f>D15/('1'!D52/10)</f>
        <v>27.748595303030303</v>
      </c>
      <c r="E33" s="15">
        <f>E15/('1'!E52/10)</f>
        <v>51.172865454545452</v>
      </c>
      <c r="F33" s="15">
        <f>F15/('1'!F52/10)</f>
        <v>21.59395681818182</v>
      </c>
      <c r="G33" s="15">
        <f>G15/('1'!G52/10)</f>
        <v>3.2126166666666665</v>
      </c>
      <c r="H33" s="15">
        <f>H15/('1'!H52/10)</f>
        <v>1.6306313636363636</v>
      </c>
      <c r="I33" s="10"/>
      <c r="J33" s="10"/>
      <c r="K33" s="10"/>
      <c r="L33" s="10"/>
    </row>
    <row r="34" spans="1:12" x14ac:dyDescent="0.25">
      <c r="A34" s="71" t="s">
        <v>83</v>
      </c>
      <c r="B34" s="53">
        <f>'1'!B52/10</f>
        <v>6600000</v>
      </c>
      <c r="C34" s="53">
        <f>'1'!C52/10</f>
        <v>6600000</v>
      </c>
      <c r="D34" s="53">
        <f>'1'!D52/10</f>
        <v>6600000</v>
      </c>
      <c r="E34" s="53">
        <f>'1'!E52/10</f>
        <v>6600000</v>
      </c>
      <c r="F34" s="53">
        <f>'1'!F52/10</f>
        <v>6600000</v>
      </c>
      <c r="G34" s="53">
        <f>'1'!G52/10</f>
        <v>6600000</v>
      </c>
      <c r="H34" s="53">
        <f>'1'!H52/10</f>
        <v>6600000</v>
      </c>
      <c r="I34" s="10"/>
      <c r="J34" s="10"/>
      <c r="K34" s="10"/>
      <c r="L34" s="10"/>
    </row>
    <row r="35" spans="1:12" ht="15.75" x14ac:dyDescent="0.25">
      <c r="A35" s="2"/>
      <c r="B35" s="28"/>
      <c r="C35" s="29"/>
      <c r="D35" s="29"/>
      <c r="E35" s="29"/>
      <c r="F35" s="29"/>
      <c r="H35" s="10"/>
      <c r="I35" s="10"/>
      <c r="J35" s="10"/>
      <c r="K35" s="10"/>
      <c r="L35" s="10"/>
    </row>
    <row r="36" spans="1:12" x14ac:dyDescent="0.25">
      <c r="B36" s="30"/>
      <c r="C36" s="31"/>
      <c r="D36" s="31"/>
      <c r="E36" s="31"/>
      <c r="F36" s="31"/>
      <c r="H36" s="10"/>
      <c r="I36" s="10"/>
      <c r="J36" s="10"/>
      <c r="K36" s="10"/>
      <c r="L36" s="10"/>
    </row>
    <row r="37" spans="1:12" x14ac:dyDescent="0.25">
      <c r="B37" s="30"/>
      <c r="C37" s="31"/>
      <c r="D37" s="31"/>
      <c r="E37" s="31"/>
      <c r="F37" s="31"/>
      <c r="H37" s="10"/>
      <c r="I37" s="10"/>
      <c r="J37" s="10"/>
      <c r="K37" s="10"/>
      <c r="L37" s="10"/>
    </row>
    <row r="38" spans="1:12" x14ac:dyDescent="0.25">
      <c r="B38" s="30"/>
      <c r="C38" s="31"/>
      <c r="D38" s="31"/>
      <c r="E38" s="31"/>
      <c r="F38" s="31"/>
      <c r="H38" s="10"/>
      <c r="I38" s="10"/>
      <c r="J38" s="10"/>
      <c r="K38" s="10"/>
      <c r="L38" s="10"/>
    </row>
    <row r="39" spans="1:12" x14ac:dyDescent="0.25">
      <c r="B39" s="30"/>
      <c r="C39" s="31"/>
      <c r="D39" s="31"/>
      <c r="E39" s="31"/>
      <c r="F39" s="31"/>
      <c r="H39" s="10"/>
      <c r="I39" s="10"/>
      <c r="J39" s="10"/>
      <c r="K39" s="10"/>
      <c r="L39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B1" sqref="B1:B1048576"/>
    </sheetView>
  </sheetViews>
  <sheetFormatPr defaultRowHeight="15" x14ac:dyDescent="0.25"/>
  <cols>
    <col min="1" max="1" width="16.5703125" bestFit="1" customWidth="1"/>
    <col min="2" max="7" width="10.5703125" bestFit="1" customWidth="1"/>
  </cols>
  <sheetData>
    <row r="1" spans="1:15" x14ac:dyDescent="0.25">
      <c r="A1" s="1" t="s">
        <v>6</v>
      </c>
    </row>
    <row r="2" spans="1:15" x14ac:dyDescent="0.25">
      <c r="A2" s="66" t="s">
        <v>84</v>
      </c>
    </row>
    <row r="3" spans="1:15" x14ac:dyDescent="0.25">
      <c r="A3" s="1" t="s">
        <v>53</v>
      </c>
    </row>
    <row r="4" spans="1:15" x14ac:dyDescent="0.25">
      <c r="A4" s="1"/>
      <c r="B4" s="75" t="s">
        <v>89</v>
      </c>
      <c r="C4" s="75" t="s">
        <v>90</v>
      </c>
      <c r="D4" s="75" t="s">
        <v>91</v>
      </c>
      <c r="E4" s="75" t="s">
        <v>92</v>
      </c>
      <c r="F4" s="75" t="s">
        <v>93</v>
      </c>
    </row>
    <row r="5" spans="1:15" s="64" customFormat="1" x14ac:dyDescent="0.25">
      <c r="A5" s="71"/>
      <c r="B5" s="61">
        <v>43100</v>
      </c>
      <c r="C5" s="61">
        <v>43190</v>
      </c>
      <c r="D5" s="61">
        <v>43373</v>
      </c>
      <c r="E5" s="61">
        <v>43465</v>
      </c>
      <c r="F5" s="61">
        <v>43555</v>
      </c>
    </row>
    <row r="6" spans="1:15" x14ac:dyDescent="0.25">
      <c r="A6" s="74" t="s">
        <v>85</v>
      </c>
      <c r="B6" s="57">
        <f>'2'!B25/'1'!B26</f>
        <v>7.1893488897934427E-2</v>
      </c>
      <c r="C6" s="57">
        <f>'2'!C25/'1'!C26</f>
        <v>2.4340502472026324E-2</v>
      </c>
      <c r="D6" s="57">
        <f>'2'!D25/'1'!D26</f>
        <v>5.3565888740054711E-2</v>
      </c>
      <c r="E6" s="57">
        <f>'2'!E25/'1'!E26</f>
        <v>7.585061108264117E-2</v>
      </c>
      <c r="F6" s="57">
        <f>'2'!F25/'1'!F26</f>
        <v>2.6529322877555241E-2</v>
      </c>
      <c r="G6" s="57"/>
      <c r="H6" s="57"/>
      <c r="I6" s="57"/>
      <c r="J6" s="57"/>
      <c r="K6" s="57"/>
      <c r="L6" s="57"/>
      <c r="M6" s="57"/>
      <c r="N6" s="57"/>
      <c r="O6" s="57"/>
    </row>
    <row r="7" spans="1:15" x14ac:dyDescent="0.25">
      <c r="A7" t="s">
        <v>86</v>
      </c>
      <c r="B7" s="57">
        <f>'2'!B25/'1'!B55</f>
        <v>0.14256415959225516</v>
      </c>
      <c r="C7" s="57">
        <f>'2'!C25/'1'!C55</f>
        <v>5.1374796195773363E-2</v>
      </c>
      <c r="D7" s="57">
        <f>'2'!D25/'1'!D55</f>
        <v>0.11368191793280634</v>
      </c>
      <c r="E7" s="57">
        <f>'2'!E25/'1'!E55</f>
        <v>0.15424168086535983</v>
      </c>
      <c r="F7" s="57">
        <f>'2'!F25/'1'!F55</f>
        <v>6.0251952318532365E-2</v>
      </c>
      <c r="G7" s="57"/>
      <c r="H7" s="57"/>
      <c r="I7" s="57"/>
      <c r="J7" s="57"/>
      <c r="K7" s="57"/>
      <c r="L7" s="57"/>
      <c r="M7" s="57"/>
      <c r="N7" s="57"/>
      <c r="O7" s="57"/>
    </row>
    <row r="8" spans="1:15" s="17" customFormat="1" x14ac:dyDescent="0.25">
      <c r="A8" t="s">
        <v>45</v>
      </c>
      <c r="B8" s="59">
        <f>('1'!B31+'1'!B32)/'1'!B55</f>
        <v>0.2026086415148585</v>
      </c>
      <c r="C8" s="59">
        <f>('1'!C31+'1'!C32)/'1'!C55</f>
        <v>0.2242260367910264</v>
      </c>
      <c r="D8" s="59">
        <f>('1'!D31+'1'!D32)/'1'!D55</f>
        <v>0.17955888039643736</v>
      </c>
      <c r="E8" s="59">
        <f>('1'!E31+'1'!E32)/'1'!E55</f>
        <v>0.17398036468312664</v>
      </c>
      <c r="F8" s="59">
        <f>('1'!F31+'1'!F32)/'1'!F55</f>
        <v>0.23256370644259461</v>
      </c>
      <c r="G8" s="59"/>
      <c r="H8" s="59"/>
      <c r="I8" s="59"/>
      <c r="J8" s="59"/>
      <c r="K8" s="59"/>
      <c r="L8" s="59"/>
      <c r="M8" s="59"/>
      <c r="N8" s="59"/>
      <c r="O8" s="59"/>
    </row>
    <row r="9" spans="1:15" x14ac:dyDescent="0.25">
      <c r="A9" t="s">
        <v>44</v>
      </c>
      <c r="B9" s="58">
        <f>'1'!B24/'1'!B48</f>
        <v>0.92950163519308271</v>
      </c>
      <c r="C9" s="58">
        <f>'1'!C24/'1'!C48</f>
        <v>0.61852456402374878</v>
      </c>
      <c r="D9" s="58">
        <f>'1'!D24/'1'!D48</f>
        <v>0.62129892343150794</v>
      </c>
      <c r="E9" s="58">
        <f>'1'!E24/'1'!E48</f>
        <v>0.5970500333439569</v>
      </c>
      <c r="F9" s="58">
        <f>'1'!F24/'1'!F48</f>
        <v>0.47043224870192507</v>
      </c>
      <c r="G9" s="58"/>
      <c r="H9" s="58"/>
      <c r="I9" s="58"/>
      <c r="J9" s="58"/>
      <c r="K9" s="58"/>
      <c r="L9" s="58"/>
      <c r="M9" s="58"/>
      <c r="N9" s="58"/>
      <c r="O9" s="58"/>
    </row>
    <row r="10" spans="1:15" x14ac:dyDescent="0.25">
      <c r="A10" t="s">
        <v>87</v>
      </c>
      <c r="B10" s="57">
        <f>'2'!B25/'2'!B7</f>
        <v>0.19796312987071132</v>
      </c>
      <c r="C10" s="57">
        <f>'2'!C25/'2'!C7</f>
        <v>5.3002560812392574E-2</v>
      </c>
      <c r="D10" s="57">
        <f>'2'!D25/'2'!D7</f>
        <v>0.31463982093439302</v>
      </c>
      <c r="E10" s="57">
        <f>'2'!E25/'2'!E7</f>
        <v>0.20487697205834077</v>
      </c>
      <c r="F10" s="57">
        <f>'2'!F25/'2'!F7</f>
        <v>6.069178701138548E-2</v>
      </c>
      <c r="G10" s="57"/>
      <c r="H10" s="57"/>
      <c r="I10" s="57"/>
      <c r="J10" s="57"/>
      <c r="K10" s="57"/>
      <c r="L10" s="57"/>
      <c r="M10" s="57"/>
      <c r="N10" s="57"/>
      <c r="O10" s="57"/>
    </row>
    <row r="11" spans="1:15" x14ac:dyDescent="0.25">
      <c r="A11" t="s">
        <v>46</v>
      </c>
      <c r="B11" s="57">
        <f>'2'!B13/'2'!B7</f>
        <v>0.2301743338378133</v>
      </c>
      <c r="C11" s="57">
        <f>'2'!C13/'2'!C7</f>
        <v>8.5603924459866129E-2</v>
      </c>
      <c r="D11" s="57">
        <f>'2'!D13/'2'!D7</f>
        <v>0.33906836074630559</v>
      </c>
      <c r="E11" s="57">
        <f>'2'!E13/'2'!E7</f>
        <v>0.22492747739042088</v>
      </c>
      <c r="F11" s="57">
        <f>'2'!F13/'2'!F7</f>
        <v>8.5092345273844072E-2</v>
      </c>
      <c r="G11" s="57"/>
      <c r="H11" s="57"/>
      <c r="I11" s="57"/>
      <c r="J11" s="57"/>
      <c r="K11" s="57"/>
      <c r="L11" s="57"/>
      <c r="M11" s="57"/>
      <c r="N11" s="57"/>
      <c r="O11" s="57"/>
    </row>
    <row r="12" spans="1:15" s="17" customFormat="1" x14ac:dyDescent="0.25">
      <c r="A12" t="s">
        <v>88</v>
      </c>
      <c r="B12" s="60">
        <f>'2'!B25/('1'!B55+'1'!B31+'1'!B32)</f>
        <v>0.1185457634934962</v>
      </c>
      <c r="C12" s="60">
        <f>'2'!C25/('1'!C55+'1'!C31+'1'!C32)</f>
        <v>4.1965122985325766E-2</v>
      </c>
      <c r="D12" s="60">
        <f>'2'!D25/('1'!D55+'1'!D31+'1'!D32)</f>
        <v>9.6376636912435462E-2</v>
      </c>
      <c r="E12" s="60">
        <f>'2'!E25/('1'!E55+'1'!E31+'1'!E32)</f>
        <v>0.13138352693572672</v>
      </c>
      <c r="F12" s="60">
        <f>'2'!F25/('1'!F55+'1'!F31+'1'!F32)</f>
        <v>4.8883438643857663E-2</v>
      </c>
      <c r="G12" s="60"/>
      <c r="H12" s="60"/>
      <c r="I12" s="60"/>
      <c r="J12" s="60"/>
      <c r="K12" s="60"/>
      <c r="L12" s="60"/>
      <c r="M12" s="60"/>
      <c r="N12" s="60"/>
      <c r="O12" s="6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Rakibul Hossen</dc:creator>
  <cp:lastModifiedBy>Anik</cp:lastModifiedBy>
  <dcterms:created xsi:type="dcterms:W3CDTF">2017-04-17T04:07:28Z</dcterms:created>
  <dcterms:modified xsi:type="dcterms:W3CDTF">2020-04-11T15:26:26Z</dcterms:modified>
</cp:coreProperties>
</file>