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NuZ2MfKf355dx1gUsAVul0Zkb4g=="/>
    </ext>
  </extLst>
</workbook>
</file>

<file path=xl/calcChain.xml><?xml version="1.0" encoding="utf-8"?>
<calcChain xmlns="http://schemas.openxmlformats.org/spreadsheetml/2006/main">
  <c r="C12" i="4" l="1"/>
  <c r="B12" i="4"/>
  <c r="C11" i="4"/>
  <c r="B11" i="4"/>
  <c r="C10" i="4"/>
  <c r="B10" i="4"/>
  <c r="F9" i="4"/>
  <c r="C9" i="4"/>
  <c r="B9" i="4"/>
  <c r="D8" i="4"/>
  <c r="C8" i="4"/>
  <c r="B8" i="4"/>
  <c r="C7" i="4"/>
  <c r="B7" i="4"/>
  <c r="C6" i="4"/>
  <c r="B6" i="4"/>
  <c r="G31" i="3"/>
  <c r="F31" i="3"/>
  <c r="E31" i="3"/>
  <c r="D31" i="3"/>
  <c r="C31" i="3"/>
  <c r="B31" i="3"/>
  <c r="F30" i="3"/>
  <c r="E30" i="3"/>
  <c r="B30" i="3"/>
  <c r="G24" i="3"/>
  <c r="G26" i="3" s="1"/>
  <c r="G28" i="3" s="1"/>
  <c r="F24" i="3"/>
  <c r="E24" i="3"/>
  <c r="D24" i="3"/>
  <c r="D26" i="3" s="1"/>
  <c r="D28" i="3" s="1"/>
  <c r="C24" i="3"/>
  <c r="C26" i="3" s="1"/>
  <c r="C28" i="3" s="1"/>
  <c r="B24" i="3"/>
  <c r="G15" i="3"/>
  <c r="F15" i="3"/>
  <c r="F26" i="3" s="1"/>
  <c r="F28" i="3" s="1"/>
  <c r="E15" i="3"/>
  <c r="E26" i="3" s="1"/>
  <c r="E28" i="3" s="1"/>
  <c r="D15" i="3"/>
  <c r="C15" i="3"/>
  <c r="B15" i="3"/>
  <c r="B26" i="3" s="1"/>
  <c r="B28" i="3" s="1"/>
  <c r="G10" i="3"/>
  <c r="G30" i="3" s="1"/>
  <c r="F10" i="3"/>
  <c r="E10" i="3"/>
  <c r="D10" i="3"/>
  <c r="D30" i="3" s="1"/>
  <c r="C10" i="3"/>
  <c r="C30" i="3" s="1"/>
  <c r="B10" i="3"/>
  <c r="G30" i="2"/>
  <c r="F30" i="2"/>
  <c r="E30" i="2"/>
  <c r="D30" i="2"/>
  <c r="C30" i="2"/>
  <c r="B30" i="2"/>
  <c r="G26" i="2"/>
  <c r="F26" i="2"/>
  <c r="E26" i="2"/>
  <c r="D26" i="2"/>
  <c r="C26" i="2"/>
  <c r="B26" i="2"/>
  <c r="G17" i="2"/>
  <c r="F17" i="2"/>
  <c r="E17" i="2"/>
  <c r="D17" i="2"/>
  <c r="C17" i="2"/>
  <c r="B17" i="2"/>
  <c r="G12" i="2"/>
  <c r="F12" i="2"/>
  <c r="E12" i="2"/>
  <c r="D12" i="2"/>
  <c r="C12" i="2"/>
  <c r="B12" i="2"/>
  <c r="G8" i="2"/>
  <c r="G13" i="2" s="1"/>
  <c r="G19" i="2" s="1"/>
  <c r="G22" i="2" s="1"/>
  <c r="G27" i="2" s="1"/>
  <c r="G29" i="2" s="1"/>
  <c r="F8" i="2"/>
  <c r="F13" i="2" s="1"/>
  <c r="F19" i="2" s="1"/>
  <c r="F22" i="2" s="1"/>
  <c r="F27" i="2" s="1"/>
  <c r="F29" i="2" s="1"/>
  <c r="E8" i="2"/>
  <c r="E13" i="2" s="1"/>
  <c r="E19" i="2" s="1"/>
  <c r="E22" i="2" s="1"/>
  <c r="E27" i="2" s="1"/>
  <c r="E29" i="2" s="1"/>
  <c r="D8" i="2"/>
  <c r="D13" i="2" s="1"/>
  <c r="C8" i="2"/>
  <c r="C13" i="2" s="1"/>
  <c r="B8" i="2"/>
  <c r="B13" i="2" s="1"/>
  <c r="G44" i="1"/>
  <c r="F44" i="1"/>
  <c r="E44" i="1"/>
  <c r="D44" i="1"/>
  <c r="C44" i="1"/>
  <c r="B44" i="1"/>
  <c r="D43" i="1"/>
  <c r="G37" i="1"/>
  <c r="G43" i="1" s="1"/>
  <c r="F37" i="1"/>
  <c r="F43" i="1" s="1"/>
  <c r="E37" i="1"/>
  <c r="E43" i="1" s="1"/>
  <c r="D37" i="1"/>
  <c r="F8" i="4" s="1"/>
  <c r="C37" i="1"/>
  <c r="C43" i="1" s="1"/>
  <c r="B37" i="1"/>
  <c r="B43" i="1" s="1"/>
  <c r="G25" i="1"/>
  <c r="F25" i="1"/>
  <c r="E25" i="1"/>
  <c r="D25" i="1"/>
  <c r="C25" i="1"/>
  <c r="B25" i="1"/>
  <c r="G21" i="1"/>
  <c r="G35" i="1" s="1"/>
  <c r="G41" i="1" s="1"/>
  <c r="F21" i="1"/>
  <c r="F35" i="1" s="1"/>
  <c r="F41" i="1" s="1"/>
  <c r="E21" i="1"/>
  <c r="E35" i="1" s="1"/>
  <c r="E41" i="1" s="1"/>
  <c r="D21" i="1"/>
  <c r="D35" i="1" s="1"/>
  <c r="D41" i="1" s="1"/>
  <c r="C21" i="1"/>
  <c r="C35" i="1" s="1"/>
  <c r="C41" i="1" s="1"/>
  <c r="B21" i="1"/>
  <c r="B35" i="1" s="1"/>
  <c r="B41" i="1" s="1"/>
  <c r="D17" i="1"/>
  <c r="C17" i="1"/>
  <c r="G11" i="1"/>
  <c r="F11" i="1"/>
  <c r="E11" i="1"/>
  <c r="D11" i="1"/>
  <c r="C11" i="1"/>
  <c r="E9" i="4" s="1"/>
  <c r="B11" i="1"/>
  <c r="D9" i="4" s="1"/>
  <c r="G7" i="1"/>
  <c r="G17" i="1" s="1"/>
  <c r="F7" i="1"/>
  <c r="F17" i="1" s="1"/>
  <c r="E7" i="1"/>
  <c r="E17" i="1" s="1"/>
  <c r="D7" i="1"/>
  <c r="C7" i="1"/>
  <c r="B7" i="1"/>
  <c r="B17" i="1" s="1"/>
  <c r="E11" i="4" l="1"/>
  <c r="C19" i="2"/>
  <c r="C22" i="2" s="1"/>
  <c r="C27" i="2" s="1"/>
  <c r="D19" i="2"/>
  <c r="D22" i="2" s="1"/>
  <c r="D27" i="2" s="1"/>
  <c r="F11" i="4"/>
  <c r="B19" i="2"/>
  <c r="B22" i="2" s="1"/>
  <c r="B27" i="2" s="1"/>
  <c r="D11" i="4"/>
  <c r="E8" i="4"/>
  <c r="F12" i="4" l="1"/>
  <c r="D29" i="2"/>
  <c r="F7" i="4"/>
  <c r="F10" i="4"/>
  <c r="F6" i="4"/>
  <c r="E6" i="4"/>
  <c r="E12" i="4"/>
  <c r="E7" i="4"/>
  <c r="E10" i="4"/>
  <c r="C29" i="2"/>
  <c r="D10" i="4"/>
  <c r="D6" i="4"/>
  <c r="B29" i="2"/>
  <c r="D12" i="4"/>
  <c r="D7" i="4"/>
</calcChain>
</file>

<file path=xl/sharedStrings.xml><?xml version="1.0" encoding="utf-8"?>
<sst xmlns="http://schemas.openxmlformats.org/spreadsheetml/2006/main" count="108" uniqueCount="82">
  <si>
    <t>NAHEE ALUMINIUM</t>
  </si>
  <si>
    <t>Cash Flow Statement</t>
  </si>
  <si>
    <t>Balance Sheet</t>
  </si>
  <si>
    <t>Income Statement</t>
  </si>
  <si>
    <t>As at quarter end</t>
  </si>
  <si>
    <t>Quarter 3</t>
  </si>
  <si>
    <t>Quarter 1</t>
  </si>
  <si>
    <t>Quarter 2</t>
  </si>
  <si>
    <t>Net Cash Flows - Operating Activities</t>
  </si>
  <si>
    <t>ASSETS</t>
  </si>
  <si>
    <t>Collection from customers and other income</t>
  </si>
  <si>
    <t>Net Revenues</t>
  </si>
  <si>
    <t>NON CURRENT ASSETS</t>
  </si>
  <si>
    <t>Payment to suppliers and employees</t>
  </si>
  <si>
    <t>Cost of goods sold</t>
  </si>
  <si>
    <t>Payment to others</t>
  </si>
  <si>
    <t>Gross Profit</t>
  </si>
  <si>
    <t xml:space="preserve">Property,Plant  and  Equipment </t>
  </si>
  <si>
    <t xml:space="preserve">Capital Work-in-Progress </t>
  </si>
  <si>
    <t>Net Cash Flows - Investment Activities</t>
  </si>
  <si>
    <t>Operating Incomes/Expenses</t>
  </si>
  <si>
    <t xml:space="preserve">Acquisition of Property,plant and equipment </t>
  </si>
  <si>
    <t>CURRENT ASSETS</t>
  </si>
  <si>
    <t>Administrative   Expenses</t>
  </si>
  <si>
    <t>Capital Work in Progress</t>
  </si>
  <si>
    <t>Selling and Distribution Expenses</t>
  </si>
  <si>
    <t>Inventories</t>
  </si>
  <si>
    <t xml:space="preserve">Advances, Deposits and Prepayments </t>
  </si>
  <si>
    <t>Account receivables</t>
  </si>
  <si>
    <t>Cash and Cash Equivalents</t>
  </si>
  <si>
    <t>Operating Profit</t>
  </si>
  <si>
    <t>Net Cash Flows - Financing Activities</t>
  </si>
  <si>
    <t>Share capital</t>
  </si>
  <si>
    <t>Non-Operating Income/(Expenses)</t>
  </si>
  <si>
    <t>Received /refunded IPO proceed</t>
  </si>
  <si>
    <t>Dividend paid</t>
  </si>
  <si>
    <t>Long term loan</t>
  </si>
  <si>
    <t>Financial Expenses</t>
  </si>
  <si>
    <t>Liabilities and Capital</t>
  </si>
  <si>
    <t>Short term loan</t>
  </si>
  <si>
    <t>Non-Operating Income</t>
  </si>
  <si>
    <t>Financial expenses</t>
  </si>
  <si>
    <t>Liabilities</t>
  </si>
  <si>
    <t>Non Current Liabilities</t>
  </si>
  <si>
    <t>Net Change in Cash Flows</t>
  </si>
  <si>
    <t>Profit Before contribution to WPPF</t>
  </si>
  <si>
    <t>Cash and Cash Equivalents at Beginning Period</t>
  </si>
  <si>
    <t>Long Term Loan</t>
  </si>
  <si>
    <t>Contribution to WPP &amp; WF</t>
  </si>
  <si>
    <t>Cash and Cash Equivalents at End of Period</t>
  </si>
  <si>
    <t>Deferred Tax Liability</t>
  </si>
  <si>
    <t>Profit Before Taxation</t>
  </si>
  <si>
    <t>Net Operating Cash Flow Per Share</t>
  </si>
  <si>
    <t>Current Liabilities</t>
  </si>
  <si>
    <t>Provision for Taxation</t>
  </si>
  <si>
    <t>Current</t>
  </si>
  <si>
    <t>Current portion of long term loan</t>
  </si>
  <si>
    <t>Deferred</t>
  </si>
  <si>
    <t>Sundry creditors</t>
  </si>
  <si>
    <t>Shares to Calculate NOCFPS</t>
  </si>
  <si>
    <t>Liabilities for expenses</t>
  </si>
  <si>
    <t>Provision for tax liabilities</t>
  </si>
  <si>
    <t>Net Profit</t>
  </si>
  <si>
    <t>WPPF</t>
  </si>
  <si>
    <t>IPO refundable subscription</t>
  </si>
  <si>
    <t>Payable to other</t>
  </si>
  <si>
    <t>Earnings per share (par value Taka 10)</t>
  </si>
  <si>
    <t>Shares to Calculate EPS</t>
  </si>
  <si>
    <t>Shareholders’ Equity</t>
  </si>
  <si>
    <t>Share Capital</t>
  </si>
  <si>
    <t>Retained Earnings</t>
  </si>
  <si>
    <t>Net assets value per share</t>
  </si>
  <si>
    <t>Shares to calculate NAVPS</t>
  </si>
  <si>
    <t>GPH ISPAT LIMITED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</si>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</sst>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1" xfId="0" applyFont="1" applyBorder="1"/>
    <xf numFmtId="164" fontId="2" fillId="0" borderId="0" xfId="0" applyNumberFormat="1" applyFont="1"/>
    <xf numFmtId="0" fontId="1" fillId="0" borderId="1" xfId="0" applyFont="1" applyBorder="1" applyAlignment="1">
      <alignment horizontal="left"/>
    </xf>
    <xf numFmtId="41" fontId="4" fillId="0" borderId="0" xfId="0" applyNumberFormat="1" applyFont="1" applyAlignment="1"/>
    <xf numFmtId="0" fontId="5" fillId="0" borderId="0" xfId="0" applyFont="1"/>
    <xf numFmtId="0" fontId="6" fillId="0" borderId="0" xfId="0" applyFont="1"/>
    <xf numFmtId="41" fontId="1" fillId="0" borderId="0" xfId="0" applyNumberFormat="1" applyFont="1"/>
    <xf numFmtId="41" fontId="2" fillId="0" borderId="0" xfId="0" applyNumberFormat="1" applyFont="1" applyAlignment="1">
      <alignment wrapText="1"/>
    </xf>
    <xf numFmtId="41" fontId="4" fillId="0" borderId="0" xfId="0" applyNumberFormat="1" applyFont="1" applyAlignment="1">
      <alignment wrapText="1"/>
    </xf>
    <xf numFmtId="41" fontId="1" fillId="0" borderId="2" xfId="0" applyNumberFormat="1" applyFont="1" applyBorder="1"/>
    <xf numFmtId="0" fontId="2" fillId="0" borderId="0" xfId="0" applyFont="1"/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41" fontId="8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875" customWidth="1"/>
    <col min="2" max="2" width="13.375" customWidth="1"/>
    <col min="3" max="3" width="14.25" customWidth="1"/>
    <col min="4" max="4" width="13.375" customWidth="1"/>
    <col min="5" max="5" width="13.5" customWidth="1"/>
    <col min="6" max="6" width="14.625" customWidth="1"/>
    <col min="7" max="7" width="12.5" customWidth="1"/>
    <col min="8" max="25" width="7.625" customWidth="1"/>
  </cols>
  <sheetData>
    <row r="1" spans="1: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1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B5" s="5">
        <v>43190</v>
      </c>
      <c r="C5" s="5">
        <v>43373</v>
      </c>
      <c r="D5" s="5">
        <v>43465</v>
      </c>
      <c r="E5" s="5">
        <v>43555</v>
      </c>
      <c r="F5" s="5">
        <v>43738</v>
      </c>
      <c r="G5" s="5">
        <v>43830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A6" s="10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12" t="s">
        <v>12</v>
      </c>
      <c r="B7" s="14">
        <f t="shared" ref="B7:G7" si="0">SUM(B8:B9)</f>
        <v>379306947</v>
      </c>
      <c r="C7" s="14">
        <f t="shared" si="0"/>
        <v>459671819</v>
      </c>
      <c r="D7" s="14">
        <f t="shared" si="0"/>
        <v>474834735</v>
      </c>
      <c r="E7" s="14">
        <f t="shared" si="0"/>
        <v>460392342</v>
      </c>
      <c r="F7" s="14">
        <f t="shared" si="0"/>
        <v>432525166</v>
      </c>
      <c r="G7" s="14">
        <f t="shared" si="0"/>
        <v>474015197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 t="s">
        <v>17</v>
      </c>
      <c r="B8" s="2">
        <v>379306947</v>
      </c>
      <c r="C8" s="2">
        <v>459671819</v>
      </c>
      <c r="D8" s="2">
        <v>474834735</v>
      </c>
      <c r="E8" s="2">
        <v>460392342</v>
      </c>
      <c r="F8" s="2">
        <v>432525166</v>
      </c>
      <c r="G8" s="11">
        <v>458366545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 t="s">
        <v>18</v>
      </c>
      <c r="B9" s="2"/>
      <c r="C9" s="2"/>
      <c r="D9" s="2"/>
      <c r="E9" s="2"/>
      <c r="F9" s="2"/>
      <c r="G9" s="11">
        <v>15648652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12" t="s">
        <v>22</v>
      </c>
      <c r="B11" s="14">
        <f t="shared" ref="B11:G11" si="1">SUM(B12:B15)</f>
        <v>669624944</v>
      </c>
      <c r="C11" s="14">
        <f t="shared" si="1"/>
        <v>628877297</v>
      </c>
      <c r="D11" s="14">
        <f t="shared" si="1"/>
        <v>687677555</v>
      </c>
      <c r="E11" s="14">
        <f t="shared" si="1"/>
        <v>749164790</v>
      </c>
      <c r="F11" s="14">
        <f t="shared" si="1"/>
        <v>918817061</v>
      </c>
      <c r="G11" s="14">
        <f t="shared" si="1"/>
        <v>980631974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26</v>
      </c>
      <c r="B12" s="2">
        <v>217280880</v>
      </c>
      <c r="C12" s="2">
        <v>253319793</v>
      </c>
      <c r="D12" s="2">
        <v>274806064</v>
      </c>
      <c r="E12" s="2">
        <v>309699812</v>
      </c>
      <c r="F12" s="2">
        <v>404127295</v>
      </c>
      <c r="G12" s="11">
        <v>453858302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27</v>
      </c>
      <c r="B13" s="2">
        <v>181887421</v>
      </c>
      <c r="C13" s="2">
        <v>150093706</v>
      </c>
      <c r="D13" s="2">
        <v>177847298</v>
      </c>
      <c r="E13" s="2">
        <v>210648705</v>
      </c>
      <c r="F13" s="2">
        <v>271268399</v>
      </c>
      <c r="G13" s="11">
        <v>305408553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28</v>
      </c>
      <c r="B14" s="2">
        <v>131371106</v>
      </c>
      <c r="C14" s="2">
        <v>123693524</v>
      </c>
      <c r="D14" s="2">
        <v>145330684</v>
      </c>
      <c r="E14" s="2">
        <v>146993850</v>
      </c>
      <c r="F14" s="2">
        <v>191081319</v>
      </c>
      <c r="G14" s="11">
        <v>187398707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 t="s">
        <v>29</v>
      </c>
      <c r="B15" s="2">
        <v>139085537</v>
      </c>
      <c r="C15" s="2">
        <v>101770274</v>
      </c>
      <c r="D15" s="2">
        <v>89693509</v>
      </c>
      <c r="E15" s="2">
        <v>81822423</v>
      </c>
      <c r="F15" s="2">
        <v>52340048</v>
      </c>
      <c r="G15" s="11">
        <v>33966412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14"/>
      <c r="B17" s="14">
        <f t="shared" ref="B17:G17" si="2">SUM(B7,B11)</f>
        <v>1048931891</v>
      </c>
      <c r="C17" s="14">
        <f t="shared" si="2"/>
        <v>1088549116</v>
      </c>
      <c r="D17" s="14">
        <f t="shared" si="2"/>
        <v>1162512290</v>
      </c>
      <c r="E17" s="14">
        <f t="shared" si="2"/>
        <v>1209557132</v>
      </c>
      <c r="F17" s="14">
        <f t="shared" si="2"/>
        <v>1351342227</v>
      </c>
      <c r="G17" s="14">
        <f t="shared" si="2"/>
        <v>1454647171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4"/>
      <c r="B18" s="14"/>
      <c r="C18" s="14"/>
      <c r="D18" s="1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x14ac:dyDescent="0.25">
      <c r="A19" s="20" t="s">
        <v>38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x14ac:dyDescent="0.25">
      <c r="A20" s="21" t="s">
        <v>42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12" t="s">
        <v>43</v>
      </c>
      <c r="B21" s="14">
        <f t="shared" ref="B21:G21" si="3">SUM(B22:B23)</f>
        <v>29417870</v>
      </c>
      <c r="C21" s="14">
        <f t="shared" si="3"/>
        <v>23268906</v>
      </c>
      <c r="D21" s="14">
        <f t="shared" si="3"/>
        <v>20901339</v>
      </c>
      <c r="E21" s="14">
        <f t="shared" si="3"/>
        <v>21044340</v>
      </c>
      <c r="F21" s="14">
        <f t="shared" si="3"/>
        <v>23148533</v>
      </c>
      <c r="G21" s="14">
        <f t="shared" si="3"/>
        <v>23063201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" t="s">
        <v>47</v>
      </c>
      <c r="B22" s="2">
        <v>9729503</v>
      </c>
      <c r="C22" s="2">
        <v>2756739</v>
      </c>
      <c r="D22" s="2"/>
      <c r="E22" s="2"/>
      <c r="F22" s="2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" t="s">
        <v>50</v>
      </c>
      <c r="B23" s="2">
        <v>19688367</v>
      </c>
      <c r="C23" s="2">
        <v>20512167</v>
      </c>
      <c r="D23" s="2">
        <v>20901339</v>
      </c>
      <c r="E23" s="2">
        <v>21044340</v>
      </c>
      <c r="F23" s="2">
        <v>23148533</v>
      </c>
      <c r="G23" s="11">
        <v>23063201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12" t="s">
        <v>53</v>
      </c>
      <c r="B25" s="14">
        <f t="shared" ref="B25:G25" si="4">SUM(B26:B33)</f>
        <v>276146900</v>
      </c>
      <c r="C25" s="14">
        <f t="shared" si="4"/>
        <v>235155553</v>
      </c>
      <c r="D25" s="14">
        <f t="shared" si="4"/>
        <v>290904788</v>
      </c>
      <c r="E25" s="14">
        <f t="shared" si="4"/>
        <v>279169913</v>
      </c>
      <c r="F25" s="14">
        <f t="shared" si="4"/>
        <v>310588298</v>
      </c>
      <c r="G25" s="14">
        <f t="shared" si="4"/>
        <v>389003555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2" t="s">
        <v>39</v>
      </c>
      <c r="B26" s="2">
        <v>94349289</v>
      </c>
      <c r="C26" s="2">
        <v>81791477</v>
      </c>
      <c r="D26" s="2">
        <v>78640460</v>
      </c>
      <c r="E26" s="2">
        <v>92235246</v>
      </c>
      <c r="F26" s="2">
        <v>91440319</v>
      </c>
      <c r="G26" s="11">
        <v>116005914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 t="s">
        <v>56</v>
      </c>
      <c r="B27" s="2">
        <v>21381603</v>
      </c>
      <c r="C27" s="2">
        <v>20592360</v>
      </c>
      <c r="D27" s="2">
        <v>17112977</v>
      </c>
      <c r="E27" s="2">
        <v>12418810</v>
      </c>
      <c r="F27" s="2">
        <v>4424807</v>
      </c>
      <c r="G27" s="11">
        <v>3250025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 t="s">
        <v>58</v>
      </c>
      <c r="B28" s="2">
        <v>7613856</v>
      </c>
      <c r="C28" s="2">
        <v>1448963</v>
      </c>
      <c r="D28" s="2">
        <v>3568372</v>
      </c>
      <c r="E28" s="2">
        <v>4979715</v>
      </c>
      <c r="F28" s="2">
        <v>2809285</v>
      </c>
      <c r="G28" s="11">
        <v>7236176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2" t="s">
        <v>60</v>
      </c>
      <c r="B29" s="2">
        <v>2190485</v>
      </c>
      <c r="C29" s="2">
        <v>2606617</v>
      </c>
      <c r="D29" s="2">
        <v>2785188</v>
      </c>
      <c r="E29" s="2">
        <v>3532542</v>
      </c>
      <c r="F29" s="2">
        <v>2713017</v>
      </c>
      <c r="G29" s="11">
        <v>2638520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 t="s">
        <v>61</v>
      </c>
      <c r="B30" s="2">
        <v>142407811</v>
      </c>
      <c r="C30" s="2">
        <v>114061526</v>
      </c>
      <c r="D30" s="2">
        <v>133371751</v>
      </c>
      <c r="E30" s="2">
        <v>152964990</v>
      </c>
      <c r="F30" s="2">
        <v>189753893</v>
      </c>
      <c r="G30" s="11">
        <v>207730456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2" t="s">
        <v>63</v>
      </c>
      <c r="B31" s="2">
        <v>7482430</v>
      </c>
      <c r="C31" s="2">
        <v>13317151</v>
      </c>
      <c r="D31" s="2">
        <v>17179197</v>
      </c>
      <c r="E31" s="2">
        <v>11103380</v>
      </c>
      <c r="F31" s="2">
        <v>18461161</v>
      </c>
      <c r="G31" s="11">
        <v>22056474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2" t="s">
        <v>64</v>
      </c>
      <c r="B32" s="2">
        <v>721426</v>
      </c>
      <c r="C32" s="2">
        <v>0</v>
      </c>
      <c r="D32" s="2">
        <v>0</v>
      </c>
      <c r="E32" s="2">
        <v>0</v>
      </c>
      <c r="F32" s="2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2" t="s">
        <v>65</v>
      </c>
      <c r="B33" s="2">
        <v>0</v>
      </c>
      <c r="C33" s="2">
        <v>1337459</v>
      </c>
      <c r="D33" s="2">
        <v>38246843</v>
      </c>
      <c r="E33" s="2">
        <v>1935230</v>
      </c>
      <c r="F33" s="2">
        <v>985816</v>
      </c>
      <c r="G33" s="11">
        <v>30085990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14"/>
      <c r="B35" s="14">
        <f t="shared" ref="B35:G35" si="5">B21+B25</f>
        <v>305564770</v>
      </c>
      <c r="C35" s="14">
        <f t="shared" si="5"/>
        <v>258424459</v>
      </c>
      <c r="D35" s="14">
        <f t="shared" si="5"/>
        <v>311806127</v>
      </c>
      <c r="E35" s="14">
        <f t="shared" si="5"/>
        <v>300214253</v>
      </c>
      <c r="F35" s="14">
        <f t="shared" si="5"/>
        <v>333736831</v>
      </c>
      <c r="G35" s="14">
        <f t="shared" si="5"/>
        <v>412066756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14"/>
      <c r="B36" s="2"/>
      <c r="C36" s="14"/>
      <c r="D36" s="1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12" t="s">
        <v>68</v>
      </c>
      <c r="B37" s="14">
        <f t="shared" ref="B37:G37" si="6">SUM(B38:B39)</f>
        <v>743367121</v>
      </c>
      <c r="C37" s="14">
        <f t="shared" si="6"/>
        <v>830124657</v>
      </c>
      <c r="D37" s="14">
        <f t="shared" si="6"/>
        <v>850706163</v>
      </c>
      <c r="E37" s="14">
        <f t="shared" si="6"/>
        <v>909342879</v>
      </c>
      <c r="F37" s="14">
        <f t="shared" si="6"/>
        <v>1017605396</v>
      </c>
      <c r="G37" s="14">
        <f t="shared" si="6"/>
        <v>1042580415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2" t="s">
        <v>69</v>
      </c>
      <c r="B38" s="2">
        <v>528000000</v>
      </c>
      <c r="C38" s="2">
        <v>528000000</v>
      </c>
      <c r="D38" s="2">
        <v>580800000</v>
      </c>
      <c r="E38" s="2">
        <v>580800000</v>
      </c>
      <c r="F38" s="2">
        <v>580800000</v>
      </c>
      <c r="G38" s="11">
        <v>638880000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2" t="s">
        <v>70</v>
      </c>
      <c r="B39" s="2">
        <v>215367121</v>
      </c>
      <c r="C39" s="2">
        <v>302124657</v>
      </c>
      <c r="D39" s="2">
        <v>269906163</v>
      </c>
      <c r="E39" s="2">
        <v>328542879</v>
      </c>
      <c r="F39" s="2">
        <v>436805396</v>
      </c>
      <c r="G39" s="11">
        <v>403700415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14"/>
      <c r="B41" s="14">
        <f t="shared" ref="B41:G41" si="7">SUM(B35,B37)</f>
        <v>1048931891</v>
      </c>
      <c r="C41" s="14">
        <f t="shared" si="7"/>
        <v>1088549116</v>
      </c>
      <c r="D41" s="14">
        <f t="shared" si="7"/>
        <v>1162512290</v>
      </c>
      <c r="E41" s="14">
        <f t="shared" si="7"/>
        <v>1209557132</v>
      </c>
      <c r="F41" s="14">
        <f t="shared" si="7"/>
        <v>1351342227</v>
      </c>
      <c r="G41" s="14">
        <f t="shared" si="7"/>
        <v>1454647171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8" t="s">
        <v>71</v>
      </c>
      <c r="B43" s="24">
        <f t="shared" ref="B43:G43" si="8">B37/(B38/10)</f>
        <v>14.078922746212122</v>
      </c>
      <c r="C43" s="24">
        <f t="shared" si="8"/>
        <v>15.722057897727273</v>
      </c>
      <c r="D43" s="24">
        <f t="shared" si="8"/>
        <v>14.647144679752065</v>
      </c>
      <c r="E43" s="24">
        <f t="shared" si="8"/>
        <v>15.656730010330579</v>
      </c>
      <c r="F43" s="24">
        <f t="shared" si="8"/>
        <v>17.520754063360883</v>
      </c>
      <c r="G43" s="24">
        <f t="shared" si="8"/>
        <v>16.318877019158528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4"/>
      <c r="W43" s="24"/>
      <c r="X43" s="24"/>
      <c r="Y43" s="24"/>
    </row>
    <row r="44" spans="1:25" ht="15.75" customHeight="1" x14ac:dyDescent="0.25">
      <c r="A44" s="8" t="s">
        <v>72</v>
      </c>
      <c r="B44" s="2">
        <f t="shared" ref="B44:G44" si="9">B38/10</f>
        <v>52800000</v>
      </c>
      <c r="C44" s="2">
        <f t="shared" si="9"/>
        <v>52800000</v>
      </c>
      <c r="D44" s="2">
        <f t="shared" si="9"/>
        <v>58080000</v>
      </c>
      <c r="E44" s="2">
        <f t="shared" si="9"/>
        <v>58080000</v>
      </c>
      <c r="F44" s="2">
        <f t="shared" si="9"/>
        <v>58080000</v>
      </c>
      <c r="G44" s="2">
        <f t="shared" si="9"/>
        <v>63888000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.375" customWidth="1"/>
    <col min="2" max="2" width="13.125" customWidth="1"/>
    <col min="3" max="3" width="12.5" customWidth="1"/>
    <col min="4" max="4" width="12.625" customWidth="1"/>
    <col min="5" max="5" width="13.375" customWidth="1"/>
    <col min="6" max="6" width="14.125" customWidth="1"/>
    <col min="7" max="7" width="13.625" customWidth="1"/>
    <col min="8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3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"/>
      <c r="B4" s="6" t="s">
        <v>5</v>
      </c>
      <c r="C4" s="4" t="s">
        <v>6</v>
      </c>
      <c r="D4" s="6" t="s">
        <v>7</v>
      </c>
      <c r="E4" s="6" t="s">
        <v>5</v>
      </c>
      <c r="F4" s="4" t="s">
        <v>6</v>
      </c>
      <c r="G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5">
        <v>43190</v>
      </c>
      <c r="C5" s="5">
        <v>43373</v>
      </c>
      <c r="D5" s="5">
        <v>43465</v>
      </c>
      <c r="E5" s="5">
        <v>43555</v>
      </c>
      <c r="F5" s="5">
        <v>43738</v>
      </c>
      <c r="G5" s="5">
        <v>43830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8" t="s">
        <v>11</v>
      </c>
      <c r="B6" s="2">
        <v>573623643</v>
      </c>
      <c r="C6" s="2">
        <v>218327543</v>
      </c>
      <c r="D6" s="2">
        <v>469487840</v>
      </c>
      <c r="E6" s="2">
        <v>746064077</v>
      </c>
      <c r="F6" s="2">
        <v>236793746</v>
      </c>
      <c r="G6" s="11">
        <v>489048000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14</v>
      </c>
      <c r="B7" s="2">
        <v>372244689</v>
      </c>
      <c r="C7" s="2">
        <v>141276248</v>
      </c>
      <c r="D7" s="2">
        <v>301716357</v>
      </c>
      <c r="E7" s="2">
        <v>482515335</v>
      </c>
      <c r="F7" s="2">
        <v>152386670</v>
      </c>
      <c r="G7" s="11">
        <v>319952430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8" t="s">
        <v>16</v>
      </c>
      <c r="B8" s="14">
        <f t="shared" ref="B8:G8" si="0">B6-B7</f>
        <v>201378954</v>
      </c>
      <c r="C8" s="14">
        <f t="shared" si="0"/>
        <v>77051295</v>
      </c>
      <c r="D8" s="14">
        <f t="shared" si="0"/>
        <v>167771483</v>
      </c>
      <c r="E8" s="14">
        <f t="shared" si="0"/>
        <v>263548742</v>
      </c>
      <c r="F8" s="14">
        <f t="shared" si="0"/>
        <v>84407076</v>
      </c>
      <c r="G8" s="14">
        <f t="shared" si="0"/>
        <v>169095570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8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23</v>
      </c>
      <c r="B10" s="2">
        <v>24221761</v>
      </c>
      <c r="C10" s="2">
        <v>2980157</v>
      </c>
      <c r="D10" s="2">
        <v>6272918</v>
      </c>
      <c r="E10" s="2">
        <v>12669005</v>
      </c>
      <c r="F10" s="2">
        <v>3000168</v>
      </c>
      <c r="G10" s="11">
        <v>5903167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25</v>
      </c>
      <c r="B11" s="2">
        <v>10062144</v>
      </c>
      <c r="C11" s="2">
        <v>3163037</v>
      </c>
      <c r="D11" s="2">
        <v>6623119</v>
      </c>
      <c r="E11" s="2">
        <v>11262403</v>
      </c>
      <c r="F11" s="2">
        <v>3013134</v>
      </c>
      <c r="G11" s="11">
        <v>6948158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17">
        <f t="shared" ref="B12:G12" si="1">B10+B11</f>
        <v>34283905</v>
      </c>
      <c r="C12" s="17">
        <f t="shared" si="1"/>
        <v>6143194</v>
      </c>
      <c r="D12" s="17">
        <f t="shared" si="1"/>
        <v>12896037</v>
      </c>
      <c r="E12" s="17">
        <f t="shared" si="1"/>
        <v>23931408</v>
      </c>
      <c r="F12" s="17">
        <f t="shared" si="1"/>
        <v>6013302</v>
      </c>
      <c r="G12" s="17">
        <f t="shared" si="1"/>
        <v>12851325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8" t="s">
        <v>30</v>
      </c>
      <c r="B13" s="14">
        <f t="shared" ref="B13:G13" si="2">B8-B12</f>
        <v>167095049</v>
      </c>
      <c r="C13" s="14">
        <f t="shared" si="2"/>
        <v>70908101</v>
      </c>
      <c r="D13" s="14">
        <f t="shared" si="2"/>
        <v>154875446</v>
      </c>
      <c r="E13" s="14">
        <f t="shared" si="2"/>
        <v>239617334</v>
      </c>
      <c r="F13" s="14">
        <f t="shared" si="2"/>
        <v>78393774</v>
      </c>
      <c r="G13" s="14">
        <f t="shared" si="2"/>
        <v>156244245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9" t="s">
        <v>33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37</v>
      </c>
      <c r="B15" s="2">
        <v>9964023</v>
      </c>
      <c r="C15" s="2">
        <v>2959580</v>
      </c>
      <c r="D15" s="2">
        <v>5823977</v>
      </c>
      <c r="E15" s="2">
        <v>8274262</v>
      </c>
      <c r="F15" s="2">
        <v>2219276</v>
      </c>
      <c r="G15" s="11">
        <v>4568184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40</v>
      </c>
      <c r="B16" s="2">
        <v>0</v>
      </c>
      <c r="C16" s="2">
        <v>1827913</v>
      </c>
      <c r="D16" s="2">
        <v>1827913</v>
      </c>
      <c r="E16" s="2">
        <v>1827913</v>
      </c>
      <c r="F16" s="2"/>
      <c r="G16" s="11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14">
        <f t="shared" ref="B17:G17" si="3">-B15+B16</f>
        <v>-9964023</v>
      </c>
      <c r="C17" s="14">
        <f t="shared" si="3"/>
        <v>-1131667</v>
      </c>
      <c r="D17" s="14">
        <f t="shared" si="3"/>
        <v>-3996064</v>
      </c>
      <c r="E17" s="14">
        <f t="shared" si="3"/>
        <v>-6446349</v>
      </c>
      <c r="F17" s="14">
        <f t="shared" si="3"/>
        <v>-2219276</v>
      </c>
      <c r="G17" s="14">
        <f t="shared" si="3"/>
        <v>-4568184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14"/>
      <c r="C18" s="14"/>
      <c r="D18" s="1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8" t="s">
        <v>45</v>
      </c>
      <c r="B19" s="14">
        <f t="shared" ref="B19:G19" si="4">B13+B17</f>
        <v>157131026</v>
      </c>
      <c r="C19" s="14">
        <f t="shared" si="4"/>
        <v>69776434</v>
      </c>
      <c r="D19" s="14">
        <f t="shared" si="4"/>
        <v>150879382</v>
      </c>
      <c r="E19" s="14">
        <f t="shared" si="4"/>
        <v>233170985</v>
      </c>
      <c r="F19" s="14">
        <f t="shared" si="4"/>
        <v>76174498</v>
      </c>
      <c r="G19" s="14">
        <f t="shared" si="4"/>
        <v>151676061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48</v>
      </c>
      <c r="B20" s="2">
        <v>7482430</v>
      </c>
      <c r="C20" s="2">
        <v>3322687</v>
      </c>
      <c r="D20" s="2">
        <v>7184733</v>
      </c>
      <c r="E20" s="2">
        <v>11103380</v>
      </c>
      <c r="F20" s="2">
        <v>3627357</v>
      </c>
      <c r="G20" s="11">
        <v>7222670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8" t="s">
        <v>51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/>
      <c r="B22" s="14">
        <f t="shared" ref="B22:G22" si="5">B19-B20</f>
        <v>149648596</v>
      </c>
      <c r="C22" s="14">
        <f t="shared" si="5"/>
        <v>66453747</v>
      </c>
      <c r="D22" s="14">
        <f t="shared" si="5"/>
        <v>143694649</v>
      </c>
      <c r="E22" s="14">
        <f t="shared" si="5"/>
        <v>222067605</v>
      </c>
      <c r="F22" s="14">
        <f t="shared" si="5"/>
        <v>72547141</v>
      </c>
      <c r="G22" s="14">
        <f t="shared" si="5"/>
        <v>144453391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2" t="s">
        <v>54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55</v>
      </c>
      <c r="B24" s="2">
        <v>-37472664</v>
      </c>
      <c r="C24" s="2">
        <v>-16613437</v>
      </c>
      <c r="D24" s="2">
        <v>-35923662</v>
      </c>
      <c r="E24" s="2">
        <v>-55516901</v>
      </c>
      <c r="F24" s="2">
        <v>-18136785</v>
      </c>
      <c r="G24" s="11">
        <v>-36113348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57</v>
      </c>
      <c r="B25" s="2">
        <v>-1142472</v>
      </c>
      <c r="C25" s="2">
        <v>-166236</v>
      </c>
      <c r="D25" s="2">
        <v>-555408</v>
      </c>
      <c r="E25" s="2">
        <v>-698409</v>
      </c>
      <c r="F25" s="2">
        <v>85331</v>
      </c>
      <c r="G25" s="11">
        <v>170663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17">
        <f t="shared" ref="B26:G26" si="6">SUM(B24:B25)</f>
        <v>-38615136</v>
      </c>
      <c r="C26" s="17">
        <f t="shared" si="6"/>
        <v>-16779673</v>
      </c>
      <c r="D26" s="17">
        <f t="shared" si="6"/>
        <v>-36479070</v>
      </c>
      <c r="E26" s="17">
        <f t="shared" si="6"/>
        <v>-56215310</v>
      </c>
      <c r="F26" s="17">
        <f t="shared" si="6"/>
        <v>-18051454</v>
      </c>
      <c r="G26" s="17">
        <f t="shared" si="6"/>
        <v>-35942685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8" t="s">
        <v>62</v>
      </c>
      <c r="B27" s="14">
        <f t="shared" ref="B27:G27" si="7">B22+B26</f>
        <v>111033460</v>
      </c>
      <c r="C27" s="14">
        <f t="shared" si="7"/>
        <v>49674074</v>
      </c>
      <c r="D27" s="14">
        <f t="shared" si="7"/>
        <v>107215579</v>
      </c>
      <c r="E27" s="14">
        <f t="shared" si="7"/>
        <v>165852295</v>
      </c>
      <c r="F27" s="14">
        <f t="shared" si="7"/>
        <v>54495687</v>
      </c>
      <c r="G27" s="14">
        <f t="shared" si="7"/>
        <v>108510706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8" t="s">
        <v>66</v>
      </c>
      <c r="B29" s="23">
        <f>B27/('1'!B38/10)</f>
        <v>2.1029064393939394</v>
      </c>
      <c r="C29" s="23">
        <f>C27/('1'!C38/10)</f>
        <v>0.94079685606060603</v>
      </c>
      <c r="D29" s="23">
        <f>D27/('1'!D38/10)</f>
        <v>1.8459982610192838</v>
      </c>
      <c r="E29" s="23">
        <f>E27/('1'!E38/10)</f>
        <v>2.8555835915977963</v>
      </c>
      <c r="F29" s="23">
        <f>F27/('1'!F38/10)</f>
        <v>0.93828662190082646</v>
      </c>
      <c r="G29" s="23">
        <f>G27/('1'!G38/10)</f>
        <v>1.6984520723766592</v>
      </c>
      <c r="H29" s="2"/>
      <c r="I29" s="2"/>
      <c r="J29" s="2"/>
      <c r="K29" s="2"/>
      <c r="L29" s="2"/>
      <c r="M29" s="2"/>
      <c r="N29" s="2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19" t="s">
        <v>67</v>
      </c>
      <c r="B30" s="2">
        <f>'1'!B38/10</f>
        <v>52800000</v>
      </c>
      <c r="C30" s="2">
        <f>'1'!C38/10</f>
        <v>52800000</v>
      </c>
      <c r="D30" s="2">
        <f>'1'!D38/10</f>
        <v>58080000</v>
      </c>
      <c r="E30" s="2">
        <f>'1'!E38/10</f>
        <v>58080000</v>
      </c>
      <c r="F30" s="2">
        <f>'1'!F38/10</f>
        <v>58080000</v>
      </c>
      <c r="G30" s="2">
        <f>'1'!G38/10</f>
        <v>63888000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4" sqref="K14"/>
    </sheetView>
  </sheetViews>
  <sheetFormatPr defaultColWidth="12.625" defaultRowHeight="15" customHeight="1" x14ac:dyDescent="0.2"/>
  <cols>
    <col min="1" max="1" width="35.875" customWidth="1"/>
    <col min="2" max="2" width="14" customWidth="1"/>
    <col min="3" max="4" width="13.125" customWidth="1"/>
    <col min="5" max="5" width="13.875" customWidth="1"/>
    <col min="6" max="6" width="14.75" customWidth="1"/>
    <col min="7" max="7" width="13.375" customWidth="1"/>
    <col min="8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"/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4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5">
        <v>43190</v>
      </c>
      <c r="C5" s="5">
        <v>43373</v>
      </c>
      <c r="D5" s="5">
        <v>43465</v>
      </c>
      <c r="E5" s="5">
        <v>43555</v>
      </c>
      <c r="F5" s="5">
        <v>43738</v>
      </c>
      <c r="G5" s="5">
        <v>43830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8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10</v>
      </c>
      <c r="B7" s="2">
        <v>530300411</v>
      </c>
      <c r="C7" s="2">
        <v>204071201</v>
      </c>
      <c r="D7" s="2">
        <v>433594338</v>
      </c>
      <c r="E7" s="2">
        <v>708507410</v>
      </c>
      <c r="F7" s="2">
        <v>213213659</v>
      </c>
      <c r="G7" s="11">
        <v>469150525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13</v>
      </c>
      <c r="B8" s="2">
        <v>-429107493</v>
      </c>
      <c r="C8" s="2">
        <v>-169386373</v>
      </c>
      <c r="D8" s="2">
        <v>-359576721</v>
      </c>
      <c r="E8" s="2">
        <v>-559548026</v>
      </c>
      <c r="F8" s="2">
        <v>-185592566</v>
      </c>
      <c r="G8" s="11">
        <v>-367214383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15</v>
      </c>
      <c r="B9" s="2">
        <v>-39837983</v>
      </c>
      <c r="C9" s="2">
        <v>-15208891</v>
      </c>
      <c r="D9" s="2">
        <v>-36003709</v>
      </c>
      <c r="E9" s="2">
        <v>-52662108</v>
      </c>
      <c r="F9" s="2">
        <v>-13209905</v>
      </c>
      <c r="G9" s="11">
        <v>-36667617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4"/>
      <c r="B10" s="14">
        <f t="shared" ref="B10:G10" si="0">SUM(B7:B9)</f>
        <v>61354935</v>
      </c>
      <c r="C10" s="14">
        <f t="shared" si="0"/>
        <v>19475937</v>
      </c>
      <c r="D10" s="14">
        <f t="shared" si="0"/>
        <v>38013908</v>
      </c>
      <c r="E10" s="14">
        <f t="shared" si="0"/>
        <v>96297276</v>
      </c>
      <c r="F10" s="14">
        <f t="shared" si="0"/>
        <v>14411188</v>
      </c>
      <c r="G10" s="14">
        <f t="shared" si="0"/>
        <v>65268525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8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customHeight="1" x14ac:dyDescent="0.25">
      <c r="A13" s="15" t="s">
        <v>21</v>
      </c>
      <c r="B13" s="2">
        <v>-27800346</v>
      </c>
      <c r="C13" s="2">
        <v>-20504712</v>
      </c>
      <c r="D13" s="2">
        <v>-60047759</v>
      </c>
      <c r="E13" s="2">
        <v>-74582981</v>
      </c>
      <c r="F13" s="2">
        <v>-109242</v>
      </c>
      <c r="G13" s="11">
        <v>-52915856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customHeight="1" x14ac:dyDescent="0.25">
      <c r="A14" s="16" t="s">
        <v>24</v>
      </c>
      <c r="B14" s="2"/>
      <c r="C14" s="2"/>
      <c r="D14" s="2"/>
      <c r="E14" s="2"/>
      <c r="F14" s="2"/>
      <c r="G14" s="11">
        <v>-15648652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4"/>
      <c r="B15" s="14">
        <f t="shared" ref="B15:F15" si="1">SUM(B13)</f>
        <v>-27800346</v>
      </c>
      <c r="C15" s="14">
        <f t="shared" si="1"/>
        <v>-20504712</v>
      </c>
      <c r="D15" s="14">
        <f t="shared" si="1"/>
        <v>-60047759</v>
      </c>
      <c r="E15" s="14">
        <f t="shared" si="1"/>
        <v>-74582981</v>
      </c>
      <c r="F15" s="14">
        <f t="shared" si="1"/>
        <v>-109242</v>
      </c>
      <c r="G15" s="14">
        <f>SUM(G13,G14)</f>
        <v>-68564508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8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8" t="s">
        <v>32</v>
      </c>
      <c r="B18" s="2">
        <v>150000000</v>
      </c>
      <c r="C18" s="2"/>
      <c r="D18" s="2"/>
      <c r="E18" s="2">
        <v>0</v>
      </c>
      <c r="F18" s="2"/>
      <c r="G18" s="11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34</v>
      </c>
      <c r="B19" s="2">
        <v>721426</v>
      </c>
      <c r="C19" s="2"/>
      <c r="D19" s="2">
        <v>-45878</v>
      </c>
      <c r="E19" s="2">
        <v>-45878</v>
      </c>
      <c r="F19" s="2">
        <v>-10198</v>
      </c>
      <c r="G19" s="11"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35</v>
      </c>
      <c r="B20" s="2">
        <v>-24000000</v>
      </c>
      <c r="C20" s="2">
        <v>-36177</v>
      </c>
      <c r="D20" s="2">
        <v>-40915</v>
      </c>
      <c r="E20" s="2">
        <v>-36352528</v>
      </c>
      <c r="F20" s="2">
        <v>-73494</v>
      </c>
      <c r="G20" s="11">
        <v>-23518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36</v>
      </c>
      <c r="B21" s="2">
        <v>-56430384</v>
      </c>
      <c r="C21" s="2">
        <v>-3214765</v>
      </c>
      <c r="D21" s="2">
        <v>-9450887</v>
      </c>
      <c r="E21" s="2">
        <v>-14145054</v>
      </c>
      <c r="F21" s="2">
        <v>-3382486</v>
      </c>
      <c r="G21" s="11">
        <v>-4557268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39</v>
      </c>
      <c r="B22" s="2">
        <v>3817108</v>
      </c>
      <c r="C22" s="2">
        <v>-14305182</v>
      </c>
      <c r="D22" s="2">
        <v>3774263</v>
      </c>
      <c r="E22" s="2">
        <v>-4388903</v>
      </c>
      <c r="F22" s="2">
        <v>1703785</v>
      </c>
      <c r="G22" s="11">
        <v>4391594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41</v>
      </c>
      <c r="B23" s="2">
        <v>-9964023</v>
      </c>
      <c r="C23" s="2">
        <v>-2959580</v>
      </c>
      <c r="D23" s="2">
        <v>-5823977</v>
      </c>
      <c r="E23" s="2">
        <v>-8274262</v>
      </c>
      <c r="F23" s="2">
        <v>-2219276</v>
      </c>
      <c r="G23" s="11">
        <v>-4568184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4"/>
      <c r="B24" s="14">
        <f t="shared" ref="B24:G24" si="2">SUM(B18:B23)</f>
        <v>64144127</v>
      </c>
      <c r="C24" s="14">
        <f t="shared" si="2"/>
        <v>-20515704</v>
      </c>
      <c r="D24" s="14">
        <f t="shared" si="2"/>
        <v>-11587394</v>
      </c>
      <c r="E24" s="14">
        <f t="shared" si="2"/>
        <v>-63206625</v>
      </c>
      <c r="F24" s="14">
        <f t="shared" si="2"/>
        <v>-3981669</v>
      </c>
      <c r="G24" s="14">
        <f t="shared" si="2"/>
        <v>-4757376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44</v>
      </c>
      <c r="B26" s="14">
        <f t="shared" ref="B26:G26" si="3">SUM(B24,B15,B10)</f>
        <v>97698716</v>
      </c>
      <c r="C26" s="14">
        <f t="shared" si="3"/>
        <v>-21544479</v>
      </c>
      <c r="D26" s="14">
        <f t="shared" si="3"/>
        <v>-33621245</v>
      </c>
      <c r="E26" s="14">
        <f t="shared" si="3"/>
        <v>-41492330</v>
      </c>
      <c r="F26" s="14">
        <f t="shared" si="3"/>
        <v>10320277</v>
      </c>
      <c r="G26" s="14">
        <f t="shared" si="3"/>
        <v>-8053359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9" t="s">
        <v>46</v>
      </c>
      <c r="B27" s="2">
        <v>41386821</v>
      </c>
      <c r="C27" s="2">
        <v>123314753</v>
      </c>
      <c r="D27" s="2">
        <v>123314753</v>
      </c>
      <c r="E27" s="2">
        <v>123314753</v>
      </c>
      <c r="F27" s="2">
        <v>42019771</v>
      </c>
      <c r="G27" s="22">
        <v>42019771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8" t="s">
        <v>49</v>
      </c>
      <c r="B28" s="14">
        <f t="shared" ref="B28:G28" si="4">SUM(B26:B27)</f>
        <v>139085537</v>
      </c>
      <c r="C28" s="14">
        <f t="shared" si="4"/>
        <v>101770274</v>
      </c>
      <c r="D28" s="14">
        <f t="shared" si="4"/>
        <v>89693508</v>
      </c>
      <c r="E28" s="14">
        <f t="shared" si="4"/>
        <v>81822423</v>
      </c>
      <c r="F28" s="14">
        <f t="shared" si="4"/>
        <v>52340048</v>
      </c>
      <c r="G28" s="14">
        <f t="shared" si="4"/>
        <v>33966412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8" t="s">
        <v>52</v>
      </c>
      <c r="B30" s="23">
        <f>B10/('1'!B38/10)</f>
        <v>1.1620252840909091</v>
      </c>
      <c r="C30" s="23">
        <f>C10/('1'!C38/10)</f>
        <v>0.36886244318181816</v>
      </c>
      <c r="D30" s="23">
        <f>D10/('1'!D38/10)</f>
        <v>0.65450943526170802</v>
      </c>
      <c r="E30" s="23">
        <f>E10/('1'!E38/10)</f>
        <v>1.6580109504132232</v>
      </c>
      <c r="F30" s="23">
        <f>F10/('1'!F38/10)</f>
        <v>0.24812651515151515</v>
      </c>
      <c r="G30" s="23">
        <f>G10/('1'!G38/10)</f>
        <v>1.0216085180315553</v>
      </c>
      <c r="H30" s="2"/>
      <c r="I30" s="2"/>
      <c r="J30" s="2"/>
      <c r="K30" s="2"/>
      <c r="L30" s="2"/>
      <c r="M30" s="2"/>
      <c r="N30" s="2"/>
      <c r="O30" s="2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5">
      <c r="A31" s="8" t="s">
        <v>59</v>
      </c>
      <c r="B31" s="2">
        <f>'1'!B38/10</f>
        <v>52800000</v>
      </c>
      <c r="C31" s="2">
        <f>'1'!C38/10</f>
        <v>52800000</v>
      </c>
      <c r="D31" s="2">
        <f>'1'!D38/10</f>
        <v>58080000</v>
      </c>
      <c r="E31" s="2">
        <f>'1'!E38/10</f>
        <v>58080000</v>
      </c>
      <c r="F31" s="2">
        <f>'1'!F38/10</f>
        <v>58080000</v>
      </c>
      <c r="G31" s="2">
        <f>'1'!G38/10</f>
        <v>63888000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625" customWidth="1"/>
    <col min="3" max="3" width="12.25" customWidth="1"/>
    <col min="4" max="4" width="12.75" customWidth="1"/>
    <col min="5" max="5" width="12.625" customWidth="1"/>
    <col min="6" max="6" width="12.5" customWidth="1"/>
    <col min="7" max="26" width="7.625" customWidth="1"/>
  </cols>
  <sheetData>
    <row r="1" spans="1:6" x14ac:dyDescent="0.25">
      <c r="A1" s="1" t="s">
        <v>73</v>
      </c>
    </row>
    <row r="2" spans="1:6" x14ac:dyDescent="0.25">
      <c r="A2" s="1" t="s">
        <v>74</v>
      </c>
    </row>
    <row r="3" spans="1:6" x14ac:dyDescent="0.25">
      <c r="A3" s="1" t="s">
        <v>4</v>
      </c>
    </row>
    <row r="4" spans="1:6" ht="15.75" x14ac:dyDescent="0.25">
      <c r="A4" s="1"/>
      <c r="B4" s="4" t="s">
        <v>5</v>
      </c>
      <c r="C4" s="4" t="s">
        <v>7</v>
      </c>
      <c r="D4" s="6" t="s">
        <v>5</v>
      </c>
      <c r="E4" s="4" t="s">
        <v>6</v>
      </c>
      <c r="F4" s="6" t="s">
        <v>7</v>
      </c>
    </row>
    <row r="5" spans="1:6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</row>
    <row r="6" spans="1:6" x14ac:dyDescent="0.25">
      <c r="A6" s="13" t="s">
        <v>75</v>
      </c>
      <c r="B6" s="25" t="e">
        <f>'2'!#REF!/'1'!#REF!</f>
        <v>#REF!</v>
      </c>
      <c r="C6" s="25" t="e">
        <f>'2'!#REF!/'1'!#REF!</f>
        <v>#REF!</v>
      </c>
      <c r="D6" s="25">
        <f>'2'!B27/'1'!B17</f>
        <v>0.10585383183854404</v>
      </c>
      <c r="E6" s="25">
        <f>'2'!C27/'1'!C17</f>
        <v>4.5633286794199188E-2</v>
      </c>
      <c r="F6" s="25">
        <f>'2'!D27/'1'!D17</f>
        <v>9.2227480020877883E-2</v>
      </c>
    </row>
    <row r="7" spans="1:6" x14ac:dyDescent="0.25">
      <c r="A7" s="13" t="s">
        <v>76</v>
      </c>
      <c r="B7" s="25" t="e">
        <f>'2'!#REF!/'1'!#REF!</f>
        <v>#REF!</v>
      </c>
      <c r="C7" s="25" t="e">
        <f>'2'!#REF!/'1'!#REF!</f>
        <v>#REF!</v>
      </c>
      <c r="D7" s="25">
        <f>'2'!B27/'1'!B37</f>
        <v>0.14936557841115494</v>
      </c>
      <c r="E7" s="25">
        <f>'2'!C27/'1'!C37</f>
        <v>5.9839294714504547E-2</v>
      </c>
      <c r="F7" s="25">
        <f>'2'!D27/'1'!D37</f>
        <v>0.12603127103476738</v>
      </c>
    </row>
    <row r="8" spans="1:6" x14ac:dyDescent="0.25">
      <c r="A8" s="13" t="s">
        <v>77</v>
      </c>
      <c r="B8" s="25" t="e">
        <f>'1'!#REF!/'1'!#REF!</f>
        <v>#REF!</v>
      </c>
      <c r="C8" s="25" t="e">
        <f>'1'!#REF!/'1'!#REF!</f>
        <v>#REF!</v>
      </c>
      <c r="D8" s="25">
        <f>'1'!B22/'1'!B37</f>
        <v>1.308842256422584E-2</v>
      </c>
      <c r="E8" s="25">
        <f>'1'!C22/'1'!C37</f>
        <v>3.3208735299618984E-3</v>
      </c>
      <c r="F8" s="25">
        <f>'1'!D22/'1'!D37</f>
        <v>0</v>
      </c>
    </row>
    <row r="9" spans="1:6" x14ac:dyDescent="0.25">
      <c r="A9" s="13" t="s">
        <v>78</v>
      </c>
      <c r="B9" s="26" t="e">
        <f>'1'!#REF!/'1'!#REF!</f>
        <v>#REF!</v>
      </c>
      <c r="C9" s="26" t="e">
        <f>'1'!#REF!/'1'!#REF!</f>
        <v>#REF!</v>
      </c>
      <c r="D9" s="26">
        <f>'1'!B11/'1'!B25</f>
        <v>2.4248866961751157</v>
      </c>
      <c r="E9" s="26">
        <f>'1'!C11/'1'!C25</f>
        <v>2.6743034088589011</v>
      </c>
      <c r="F9" s="26">
        <f>'1'!D11/'1'!D25</f>
        <v>2.3639265607412416</v>
      </c>
    </row>
    <row r="10" spans="1:6" x14ac:dyDescent="0.25">
      <c r="A10" s="13" t="s">
        <v>79</v>
      </c>
      <c r="B10" s="25" t="e">
        <f>'2'!#REF!/'2'!#REF!</f>
        <v>#REF!</v>
      </c>
      <c r="C10" s="25" t="e">
        <f>'2'!#REF!/'2'!#REF!</f>
        <v>#REF!</v>
      </c>
      <c r="D10" s="25">
        <f>'2'!B27/'2'!B6</f>
        <v>0.1935649992027961</v>
      </c>
      <c r="E10" s="25">
        <f>'2'!C27/'2'!C6</f>
        <v>0.2275208767406868</v>
      </c>
      <c r="F10" s="25">
        <f>'2'!D27/'2'!D6</f>
        <v>0.22836710531203536</v>
      </c>
    </row>
    <row r="11" spans="1:6" x14ac:dyDescent="0.25">
      <c r="A11" s="13" t="s">
        <v>80</v>
      </c>
      <c r="B11" s="25" t="e">
        <f>'2'!#REF!/'2'!#REF!</f>
        <v>#REF!</v>
      </c>
      <c r="C11" s="25" t="e">
        <f>'2'!#REF!/'2'!#REF!</f>
        <v>#REF!</v>
      </c>
      <c r="D11" s="25">
        <f>'2'!B13/'2'!B6</f>
        <v>0.29129735330661743</v>
      </c>
      <c r="E11" s="25">
        <f>'2'!C13/'2'!C6</f>
        <v>0.32477854156953528</v>
      </c>
      <c r="F11" s="25">
        <f>'2'!D13/'2'!D6</f>
        <v>0.32988169832045067</v>
      </c>
    </row>
    <row r="12" spans="1:6" x14ac:dyDescent="0.25">
      <c r="A12" s="13" t="s">
        <v>81</v>
      </c>
      <c r="B12" s="25" t="e">
        <f>'2'!#REF!/('1'!#REF!+'1'!#REF!)</f>
        <v>#REF!</v>
      </c>
      <c r="C12" s="25" t="e">
        <f>'2'!#REF!/('1'!#REF!+'1'!#REF!)</f>
        <v>#REF!</v>
      </c>
      <c r="D12" s="25">
        <f>'2'!B27/('1'!B22+'1'!B37)</f>
        <v>0.14743587537314468</v>
      </c>
      <c r="E12" s="25">
        <f>'2'!C27/('1'!C22+'1'!C37)</f>
        <v>5.9641233720149033E-2</v>
      </c>
      <c r="F12" s="25">
        <f>'2'!D27/('1'!D22+'1'!D37)</f>
        <v>0.12603127103476738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2020-04-11T14:54:22Z</dcterms:modified>
</cp:coreProperties>
</file>