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T6g0wj5NtDQtGifaASw7CFIWYyw=="/>
    </ext>
  </extLst>
</workbook>
</file>

<file path=xl/calcChain.xml><?xml version="1.0" encoding="utf-8"?>
<calcChain xmlns="http://schemas.openxmlformats.org/spreadsheetml/2006/main">
  <c r="F9" i="4" l="1"/>
  <c r="B9" i="4"/>
  <c r="C8" i="4"/>
  <c r="I55" i="3"/>
  <c r="H55" i="3"/>
  <c r="G55" i="3"/>
  <c r="F55" i="3"/>
  <c r="E55" i="3"/>
  <c r="D55" i="3"/>
  <c r="C55" i="3"/>
  <c r="B55" i="3"/>
  <c r="I48" i="3"/>
  <c r="H48" i="3"/>
  <c r="G48" i="3"/>
  <c r="F48" i="3"/>
  <c r="E48" i="3"/>
  <c r="D48" i="3"/>
  <c r="C48" i="3"/>
  <c r="B48" i="3"/>
  <c r="I27" i="3"/>
  <c r="H27" i="3"/>
  <c r="G27" i="3"/>
  <c r="F27" i="3"/>
  <c r="E27" i="3"/>
  <c r="D27" i="3"/>
  <c r="C27" i="3"/>
  <c r="B27" i="3"/>
  <c r="I13" i="3"/>
  <c r="I54" i="3" s="1"/>
  <c r="H13" i="3"/>
  <c r="H54" i="3" s="1"/>
  <c r="G13" i="3"/>
  <c r="G54" i="3" s="1"/>
  <c r="F13" i="3"/>
  <c r="F54" i="3" s="1"/>
  <c r="E13" i="3"/>
  <c r="E54" i="3" s="1"/>
  <c r="D13" i="3"/>
  <c r="D54" i="3" s="1"/>
  <c r="C13" i="3"/>
  <c r="C54" i="3" s="1"/>
  <c r="B13" i="3"/>
  <c r="B54" i="3" s="1"/>
  <c r="I30" i="2"/>
  <c r="H30" i="2"/>
  <c r="G30" i="2"/>
  <c r="F30" i="2"/>
  <c r="E30" i="2"/>
  <c r="D30" i="2"/>
  <c r="C30" i="2"/>
  <c r="B30" i="2"/>
  <c r="I24" i="2"/>
  <c r="H24" i="2"/>
  <c r="G24" i="2"/>
  <c r="F24" i="2"/>
  <c r="E24" i="2"/>
  <c r="D24" i="2"/>
  <c r="C24" i="2"/>
  <c r="B24" i="2"/>
  <c r="I10" i="2"/>
  <c r="H10" i="2"/>
  <c r="G10" i="2"/>
  <c r="F10" i="2"/>
  <c r="E10" i="2"/>
  <c r="D10" i="2"/>
  <c r="C10" i="2"/>
  <c r="B10" i="2"/>
  <c r="I8" i="2"/>
  <c r="I13" i="2" s="1"/>
  <c r="I18" i="2" s="1"/>
  <c r="I20" i="2" s="1"/>
  <c r="I22" i="2" s="1"/>
  <c r="I27" i="2" s="1"/>
  <c r="I29" i="2" s="1"/>
  <c r="H8" i="2"/>
  <c r="H13" i="2" s="1"/>
  <c r="H18" i="2" s="1"/>
  <c r="H20" i="2" s="1"/>
  <c r="H22" i="2" s="1"/>
  <c r="H27" i="2" s="1"/>
  <c r="H29" i="2" s="1"/>
  <c r="G8" i="2"/>
  <c r="G13" i="2" s="1"/>
  <c r="G18" i="2" s="1"/>
  <c r="G20" i="2" s="1"/>
  <c r="G22" i="2" s="1"/>
  <c r="G27" i="2" s="1"/>
  <c r="G29" i="2" s="1"/>
  <c r="F8" i="2"/>
  <c r="F13" i="2" s="1"/>
  <c r="E8" i="2"/>
  <c r="E13" i="2" s="1"/>
  <c r="D8" i="2"/>
  <c r="D13" i="2" s="1"/>
  <c r="C8" i="2"/>
  <c r="C13" i="2" s="1"/>
  <c r="B8" i="2"/>
  <c r="B13" i="2" s="1"/>
  <c r="I66" i="1"/>
  <c r="H66" i="1"/>
  <c r="G66" i="1"/>
  <c r="F66" i="1"/>
  <c r="E66" i="1"/>
  <c r="D66" i="1"/>
  <c r="C66" i="1"/>
  <c r="B66" i="1"/>
  <c r="I60" i="1"/>
  <c r="H60" i="1"/>
  <c r="G60" i="1"/>
  <c r="F60" i="1"/>
  <c r="E60" i="1"/>
  <c r="D60" i="1"/>
  <c r="C60" i="1"/>
  <c r="B60" i="1"/>
  <c r="I54" i="1"/>
  <c r="I65" i="1" s="1"/>
  <c r="H54" i="1"/>
  <c r="H65" i="1" s="1"/>
  <c r="G54" i="1"/>
  <c r="G65" i="1" s="1"/>
  <c r="F54" i="1"/>
  <c r="F8" i="4" s="1"/>
  <c r="E54" i="1"/>
  <c r="E65" i="1" s="1"/>
  <c r="D54" i="1"/>
  <c r="D65" i="1" s="1"/>
  <c r="C54" i="1"/>
  <c r="C65" i="1" s="1"/>
  <c r="B54" i="1"/>
  <c r="B8" i="4" s="1"/>
  <c r="I38" i="1"/>
  <c r="I52" i="1" s="1"/>
  <c r="I63" i="1" s="1"/>
  <c r="H38" i="1"/>
  <c r="H52" i="1" s="1"/>
  <c r="H63" i="1" s="1"/>
  <c r="G38" i="1"/>
  <c r="G52" i="1" s="1"/>
  <c r="G63" i="1" s="1"/>
  <c r="F38" i="1"/>
  <c r="F52" i="1" s="1"/>
  <c r="F63" i="1" s="1"/>
  <c r="E38" i="1"/>
  <c r="E52" i="1" s="1"/>
  <c r="E63" i="1" s="1"/>
  <c r="D38" i="1"/>
  <c r="D52" i="1" s="1"/>
  <c r="D63" i="1" s="1"/>
  <c r="C38" i="1"/>
  <c r="C52" i="1" s="1"/>
  <c r="C63" i="1" s="1"/>
  <c r="B38" i="1"/>
  <c r="B52" i="1" s="1"/>
  <c r="B63" i="1" s="1"/>
  <c r="I31" i="1"/>
  <c r="H31" i="1"/>
  <c r="G31" i="1"/>
  <c r="F31" i="1"/>
  <c r="E31" i="1"/>
  <c r="D31" i="1"/>
  <c r="C31" i="1"/>
  <c r="B31" i="1"/>
  <c r="I17" i="1"/>
  <c r="H17" i="1"/>
  <c r="G17" i="1"/>
  <c r="F17" i="1"/>
  <c r="E17" i="1"/>
  <c r="E9" i="4" s="1"/>
  <c r="D17" i="1"/>
  <c r="D9" i="4" s="1"/>
  <c r="C17" i="1"/>
  <c r="C9" i="4" s="1"/>
  <c r="B17" i="1"/>
  <c r="I7" i="1"/>
  <c r="I27" i="1" s="1"/>
  <c r="H7" i="1"/>
  <c r="H27" i="1" s="1"/>
  <c r="G7" i="1"/>
  <c r="G27" i="1" s="1"/>
  <c r="F7" i="1"/>
  <c r="F27" i="1" s="1"/>
  <c r="E7" i="1"/>
  <c r="E27" i="1" s="1"/>
  <c r="D7" i="1"/>
  <c r="D27" i="1" s="1"/>
  <c r="C7" i="1"/>
  <c r="C27" i="1" s="1"/>
  <c r="B7" i="1"/>
  <c r="B27" i="1" s="1"/>
  <c r="B11" i="4" l="1"/>
  <c r="B18" i="2"/>
  <c r="B20" i="2" s="1"/>
  <c r="B22" i="2" s="1"/>
  <c r="B27" i="2" s="1"/>
  <c r="F11" i="4"/>
  <c r="F18" i="2"/>
  <c r="F20" i="2" s="1"/>
  <c r="F22" i="2" s="1"/>
  <c r="F27" i="2" s="1"/>
  <c r="E18" i="2"/>
  <c r="E20" i="2" s="1"/>
  <c r="E22" i="2" s="1"/>
  <c r="E27" i="2" s="1"/>
  <c r="E11" i="4"/>
  <c r="C11" i="4"/>
  <c r="C18" i="2"/>
  <c r="C20" i="2" s="1"/>
  <c r="C22" i="2" s="1"/>
  <c r="C27" i="2" s="1"/>
  <c r="D18" i="2"/>
  <c r="D20" i="2" s="1"/>
  <c r="D22" i="2" s="1"/>
  <c r="D27" i="2" s="1"/>
  <c r="D11" i="4"/>
  <c r="E50" i="3"/>
  <c r="E52" i="3" s="1"/>
  <c r="B65" i="1"/>
  <c r="F65" i="1"/>
  <c r="B50" i="3"/>
  <c r="B52" i="3" s="1"/>
  <c r="F50" i="3"/>
  <c r="F52" i="3" s="1"/>
  <c r="D8" i="4"/>
  <c r="C50" i="3"/>
  <c r="C52" i="3" s="1"/>
  <c r="G50" i="3"/>
  <c r="G52" i="3" s="1"/>
  <c r="E8" i="4"/>
  <c r="I50" i="3"/>
  <c r="I52" i="3" s="1"/>
  <c r="D50" i="3"/>
  <c r="D52" i="3" s="1"/>
  <c r="H50" i="3"/>
  <c r="H52" i="3" s="1"/>
  <c r="C7" i="4" l="1"/>
  <c r="C10" i="4"/>
  <c r="C6" i="4"/>
  <c r="C29" i="2"/>
  <c r="C12" i="4"/>
  <c r="F12" i="4"/>
  <c r="F7" i="4"/>
  <c r="F10" i="4"/>
  <c r="F6" i="4"/>
  <c r="F29" i="2"/>
  <c r="B12" i="4"/>
  <c r="B7" i="4"/>
  <c r="B10" i="4"/>
  <c r="B6" i="4"/>
  <c r="B29" i="2"/>
  <c r="D10" i="4"/>
  <c r="D6" i="4"/>
  <c r="D29" i="2"/>
  <c r="D12" i="4"/>
  <c r="D7" i="4"/>
  <c r="E12" i="4"/>
  <c r="E29" i="2"/>
  <c r="E7" i="4"/>
  <c r="E10" i="4"/>
  <c r="E6" i="4"/>
</calcChain>
</file>

<file path=xl/sharedStrings.xml><?xml version="1.0" encoding="utf-8"?>
<sst xmlns="http://schemas.openxmlformats.org/spreadsheetml/2006/main" count="161" uniqueCount="120">
  <si>
    <t>Navana CNG Limited</t>
  </si>
  <si>
    <t>Income Statement</t>
  </si>
  <si>
    <t>Balance Sheet</t>
  </si>
  <si>
    <t>Cash Flow Statement</t>
  </si>
  <si>
    <t>As at quarter end</t>
  </si>
  <si>
    <t>Quarter 3</t>
  </si>
  <si>
    <t>Quarter 2</t>
  </si>
  <si>
    <t>Quarter 1</t>
  </si>
  <si>
    <t>ASSETS</t>
  </si>
  <si>
    <t>Net Revenues</t>
  </si>
  <si>
    <t>Net Cash Flows - Operating Activities</t>
  </si>
  <si>
    <t>NON CURRENT ASSETS</t>
  </si>
  <si>
    <t>Cash Received from Customers</t>
  </si>
  <si>
    <t>Cost of goods sold</t>
  </si>
  <si>
    <t>Cash Received from Other Income</t>
  </si>
  <si>
    <t>Cash paid to Materials, Services &amp; Expenses</t>
  </si>
  <si>
    <t>Foreign exchange loss</t>
  </si>
  <si>
    <t>Gross Profit</t>
  </si>
  <si>
    <t>Property,Plant  and  Equipment</t>
  </si>
  <si>
    <t>Interest Paid</t>
  </si>
  <si>
    <t>Non current asset held for transfer</t>
  </si>
  <si>
    <t>Income Tax Paid</t>
  </si>
  <si>
    <t>Capital Work in Progress</t>
  </si>
  <si>
    <t>Investment in Subsidiaries</t>
  </si>
  <si>
    <t>Operating Incomes/Expenses</t>
  </si>
  <si>
    <t>Long Term Security Deposit</t>
  </si>
  <si>
    <t>Deferred tax assets</t>
  </si>
  <si>
    <t>Investment in Shares</t>
  </si>
  <si>
    <t>Administrative &amp; Selling Expenses</t>
  </si>
  <si>
    <t>Interest Expenses</t>
  </si>
  <si>
    <t>Intangible Assets</t>
  </si>
  <si>
    <t>Net Cash Flows - Investment Activities</t>
  </si>
  <si>
    <t>Operating Profit</t>
  </si>
  <si>
    <t>CURRENT ASSETS</t>
  </si>
  <si>
    <t xml:space="preserve">Acquisition of Fixed Assets </t>
  </si>
  <si>
    <t>Non-Operating Income/(Expenses)</t>
  </si>
  <si>
    <t>Inventories</t>
  </si>
  <si>
    <t>Accounts Receivables</t>
  </si>
  <si>
    <t>Acquisition of Intangiable Assets</t>
  </si>
  <si>
    <t>Advances,  Deposits and Prepayments</t>
  </si>
  <si>
    <t>sale proceed from investment in Shares</t>
  </si>
  <si>
    <t>Other Receivables</t>
  </si>
  <si>
    <t>Other Income</t>
  </si>
  <si>
    <t>Inter-Company Receivables</t>
  </si>
  <si>
    <t>Advance against land</t>
  </si>
  <si>
    <t>Profit Before contribution to WPPF</t>
  </si>
  <si>
    <t>Cash and Cash Equivalents</t>
  </si>
  <si>
    <t>Payments for acquisition of propperty, plant &amp; equipment</t>
  </si>
  <si>
    <t>Payments for Long Term Security Deposits</t>
  </si>
  <si>
    <t>Contribution to WPPF and Welfare Fund</t>
  </si>
  <si>
    <t>Profit Before Taxation</t>
  </si>
  <si>
    <t>Long term Security deposits</t>
  </si>
  <si>
    <t>Tax holiday reserve</t>
  </si>
  <si>
    <t>Investment in LPG/ Shares</t>
  </si>
  <si>
    <t>Investment in subsidiaries</t>
  </si>
  <si>
    <t>Liabilities and Capital</t>
  </si>
  <si>
    <t>Provision for Taxation</t>
  </si>
  <si>
    <t>Liabilities</t>
  </si>
  <si>
    <t>Non Current Liabilities</t>
  </si>
  <si>
    <t>Current</t>
  </si>
  <si>
    <t>Deffered</t>
  </si>
  <si>
    <t>Debenture Loan</t>
  </si>
  <si>
    <t>Net Cash Flows - Financing Activities</t>
  </si>
  <si>
    <t>Deffered Tax Liability</t>
  </si>
  <si>
    <t>Net Profit</t>
  </si>
  <si>
    <t>Security Retention Money</t>
  </si>
  <si>
    <t>Proceeds from share money deposits</t>
  </si>
  <si>
    <t>Loan from Others</t>
  </si>
  <si>
    <t>Long Term Loan</t>
  </si>
  <si>
    <t>Redemption of Debentures</t>
  </si>
  <si>
    <t>Earnings per share (par value Taka 10)</t>
  </si>
  <si>
    <t>Non controlling interest</t>
  </si>
  <si>
    <t>Current Liabilities</t>
  </si>
  <si>
    <t>Repayment of finance lease</t>
  </si>
  <si>
    <t>Bank Interest paid</t>
  </si>
  <si>
    <t>Finance Lease, Current Portion</t>
  </si>
  <si>
    <t>Received from Aftab Automobiles limited</t>
  </si>
  <si>
    <t>Long Term Loan - Current portion</t>
  </si>
  <si>
    <t>Loan from Directors (Unsecured &amp;  interest free)</t>
  </si>
  <si>
    <t>Shares to Calculate EPS</t>
  </si>
  <si>
    <t>Short-term loans</t>
  </si>
  <si>
    <t>Short term Borrowings</t>
  </si>
  <si>
    <t>Provision for Income Tax</t>
  </si>
  <si>
    <t>Current Account with Group companies</t>
  </si>
  <si>
    <t>Security Retention money</t>
  </si>
  <si>
    <t>Current Account with Aftab Automobiles limited</t>
  </si>
  <si>
    <t>Loan to other</t>
  </si>
  <si>
    <t>Payable to Sister Concern</t>
  </si>
  <si>
    <t>Received from Sister concern</t>
  </si>
  <si>
    <t>Inter Company Payables</t>
  </si>
  <si>
    <t>Term Loan Paid/Received</t>
  </si>
  <si>
    <t>Short term Loan paid/Received</t>
  </si>
  <si>
    <t>Bills Payables</t>
  </si>
  <si>
    <t>Payables and Accruals</t>
  </si>
  <si>
    <t>Received from other Receivables</t>
  </si>
  <si>
    <t>Dividend Paid</t>
  </si>
  <si>
    <t>Proceeds from short term loan</t>
  </si>
  <si>
    <t>Inter Company Transaction</t>
  </si>
  <si>
    <t>Shareholders’ Equity</t>
  </si>
  <si>
    <t>Share Capital</t>
  </si>
  <si>
    <t>Tax Holiday Reserve</t>
  </si>
  <si>
    <t>Fair Value reserve</t>
  </si>
  <si>
    <t>Net Change in Cash Flows</t>
  </si>
  <si>
    <t>Sub-Ordinate Capital</t>
  </si>
  <si>
    <t>Retained Earnings</t>
  </si>
  <si>
    <t>Cash and Cash Equivalents at Beginning Period</t>
  </si>
  <si>
    <t>Cash and Cash Equivalents at End of Period</t>
  </si>
  <si>
    <t>Non-controlling interest</t>
  </si>
  <si>
    <t>Net Operating Cash Flow Per Share</t>
  </si>
  <si>
    <t>Net assets value per share</t>
  </si>
  <si>
    <t>Shares to Calculate NOCFPS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</si>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</sst>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9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b/>
      <u/>
      <sz val="11"/>
      <color theme="1"/>
      <name val="Calibri"/>
    </font>
    <font>
      <sz val="11"/>
      <color rgb="FF000000"/>
      <name val="Arial"/>
    </font>
    <font>
      <sz val="11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41" fontId="3" fillId="0" borderId="0" xfId="0" applyNumberFormat="1" applyFont="1"/>
    <xf numFmtId="41" fontId="1" fillId="0" borderId="0" xfId="0" applyNumberFormat="1" applyFont="1" applyAlignment="1">
      <alignment horizontal="right"/>
    </xf>
    <xf numFmtId="164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5" fillId="0" borderId="0" xfId="0" applyFont="1"/>
    <xf numFmtId="41" fontId="6" fillId="0" borderId="0" xfId="0" applyNumberFormat="1" applyFont="1" applyAlignment="1"/>
    <xf numFmtId="0" fontId="7" fillId="0" borderId="0" xfId="0" applyFont="1"/>
    <xf numFmtId="41" fontId="2" fillId="0" borderId="1" xfId="0" applyNumberFormat="1" applyFont="1" applyBorder="1"/>
    <xf numFmtId="41" fontId="1" fillId="0" borderId="0" xfId="0" applyNumberFormat="1" applyFont="1"/>
    <xf numFmtId="41" fontId="1" fillId="0" borderId="2" xfId="0" applyNumberFormat="1" applyFont="1" applyBorder="1"/>
    <xf numFmtId="41" fontId="2" fillId="0" borderId="0" xfId="0" applyNumberFormat="1" applyFont="1" applyAlignment="1">
      <alignment wrapText="1"/>
    </xf>
    <xf numFmtId="0" fontId="1" fillId="0" borderId="3" xfId="0" applyFont="1" applyBorder="1"/>
    <xf numFmtId="0" fontId="3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41" fontId="1" fillId="0" borderId="3" xfId="0" applyNumberFormat="1" applyFont="1" applyBorder="1"/>
    <xf numFmtId="165" fontId="1" fillId="0" borderId="4" xfId="0" applyNumberFormat="1" applyFont="1" applyBorder="1"/>
    <xf numFmtId="165" fontId="2" fillId="0" borderId="0" xfId="0" applyNumberFormat="1" applyFont="1"/>
    <xf numFmtId="165" fontId="1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1.5" customWidth="1"/>
    <col min="2" max="3" width="12.625" customWidth="1"/>
    <col min="4" max="4" width="13.5" customWidth="1"/>
    <col min="5" max="5" width="14.625" customWidth="1"/>
    <col min="6" max="6" width="15.375" customWidth="1"/>
    <col min="7" max="7" width="13.625" customWidth="1"/>
    <col min="8" max="8" width="12.875" customWidth="1"/>
    <col min="9" max="9" width="1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4" t="s">
        <v>5</v>
      </c>
      <c r="C4" s="4" t="s">
        <v>6</v>
      </c>
      <c r="D4" s="4" t="s">
        <v>5</v>
      </c>
      <c r="E4" s="4" t="s">
        <v>7</v>
      </c>
      <c r="F4" s="4" t="s">
        <v>6</v>
      </c>
      <c r="G4" s="4" t="s">
        <v>5</v>
      </c>
      <c r="H4" s="4" t="s">
        <v>7</v>
      </c>
      <c r="I4" s="4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6"/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  <c r="G5" s="7">
        <v>43555</v>
      </c>
      <c r="H5" s="8">
        <v>43738</v>
      </c>
      <c r="I5" s="8">
        <v>43830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9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1" t="s">
        <v>11</v>
      </c>
      <c r="B7" s="15">
        <f t="shared" ref="B7:I7" si="0">SUM(B8:B15)</f>
        <v>3861711570</v>
      </c>
      <c r="C7" s="15">
        <f t="shared" si="0"/>
        <v>6261757150</v>
      </c>
      <c r="D7" s="15">
        <f t="shared" si="0"/>
        <v>6712120999</v>
      </c>
      <c r="E7" s="15">
        <f t="shared" si="0"/>
        <v>7539273419</v>
      </c>
      <c r="F7" s="15">
        <f t="shared" si="0"/>
        <v>7888481784</v>
      </c>
      <c r="G7" s="15">
        <f t="shared" si="0"/>
        <v>8158758373</v>
      </c>
      <c r="H7" s="15">
        <f t="shared" si="0"/>
        <v>8089605628</v>
      </c>
      <c r="I7" s="15">
        <f t="shared" si="0"/>
        <v>8054671590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18</v>
      </c>
      <c r="B8" s="2">
        <v>1202744417</v>
      </c>
      <c r="C8" s="2">
        <v>4561397623</v>
      </c>
      <c r="D8" s="2">
        <v>5067801029</v>
      </c>
      <c r="E8" s="2">
        <v>5535500627</v>
      </c>
      <c r="F8" s="2">
        <v>6068391755</v>
      </c>
      <c r="G8" s="2">
        <v>6433008143</v>
      </c>
      <c r="H8" s="12">
        <v>6850982706</v>
      </c>
      <c r="I8" s="12">
        <v>6934996176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20</v>
      </c>
      <c r="B9" s="2"/>
      <c r="C9" s="2"/>
      <c r="D9" s="2"/>
      <c r="E9" s="2">
        <v>194475891</v>
      </c>
      <c r="F9" s="2">
        <v>194475891</v>
      </c>
      <c r="G9" s="2">
        <v>194475891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22</v>
      </c>
      <c r="B10" s="2">
        <v>2608029521</v>
      </c>
      <c r="C10" s="2">
        <v>1626504558</v>
      </c>
      <c r="D10" s="2">
        <v>1571609292</v>
      </c>
      <c r="E10" s="2">
        <v>1736847473</v>
      </c>
      <c r="F10" s="2">
        <v>1553549706</v>
      </c>
      <c r="G10" s="2">
        <v>1460262396</v>
      </c>
      <c r="H10" s="12">
        <v>1127269632</v>
      </c>
      <c r="I10" s="12">
        <v>978936390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23</v>
      </c>
      <c r="B11" s="2">
        <v>47756880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25</v>
      </c>
      <c r="B12" s="2"/>
      <c r="C12" s="2">
        <v>48368392</v>
      </c>
      <c r="D12" s="2">
        <v>48368392</v>
      </c>
      <c r="E12" s="2">
        <v>48768392</v>
      </c>
      <c r="F12" s="2">
        <v>48768392</v>
      </c>
      <c r="G12" s="2">
        <v>48768392</v>
      </c>
      <c r="H12" s="12">
        <v>47556185</v>
      </c>
      <c r="I12" s="12">
        <v>47556185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2" t="s">
        <v>26</v>
      </c>
      <c r="B13" s="2"/>
      <c r="C13" s="2"/>
      <c r="D13" s="2"/>
      <c r="E13" s="2"/>
      <c r="F13" s="2"/>
      <c r="G13" s="2"/>
      <c r="H13" s="12">
        <v>36036281</v>
      </c>
      <c r="I13" s="12">
        <v>65836316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27</v>
      </c>
      <c r="B14" s="2"/>
      <c r="C14" s="2">
        <v>22546530</v>
      </c>
      <c r="D14" s="2">
        <v>21462400</v>
      </c>
      <c r="E14" s="2">
        <v>4971742</v>
      </c>
      <c r="F14" s="2">
        <v>4359856</v>
      </c>
      <c r="G14" s="2">
        <v>3798884</v>
      </c>
      <c r="H14" s="12">
        <v>2989303</v>
      </c>
      <c r="I14" s="12">
        <v>2537650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30</v>
      </c>
      <c r="B15" s="2">
        <v>3180752</v>
      </c>
      <c r="C15" s="2">
        <v>2940047</v>
      </c>
      <c r="D15" s="2">
        <v>2879886</v>
      </c>
      <c r="E15" s="2">
        <v>18709294</v>
      </c>
      <c r="F15" s="2">
        <v>18936184</v>
      </c>
      <c r="G15" s="2">
        <v>18444667</v>
      </c>
      <c r="H15" s="12">
        <v>24771521</v>
      </c>
      <c r="I15" s="12">
        <v>24808873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1" t="s">
        <v>33</v>
      </c>
      <c r="B17" s="15">
        <f t="shared" ref="B17:I17" si="1">SUM(B18:B25)</f>
        <v>2215166132</v>
      </c>
      <c r="C17" s="15">
        <f t="shared" si="1"/>
        <v>2861898687</v>
      </c>
      <c r="D17" s="15">
        <f t="shared" si="1"/>
        <v>3137333694</v>
      </c>
      <c r="E17" s="15">
        <f t="shared" si="1"/>
        <v>3868453636</v>
      </c>
      <c r="F17" s="15">
        <f t="shared" si="1"/>
        <v>3949344880</v>
      </c>
      <c r="G17" s="15">
        <f t="shared" si="1"/>
        <v>3889596879</v>
      </c>
      <c r="H17" s="15">
        <f t="shared" si="1"/>
        <v>3822495787</v>
      </c>
      <c r="I17" s="15">
        <f t="shared" si="1"/>
        <v>4008263199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36</v>
      </c>
      <c r="B18" s="2">
        <v>998286924</v>
      </c>
      <c r="C18" s="2">
        <v>1580867244</v>
      </c>
      <c r="D18" s="2">
        <v>1649746275</v>
      </c>
      <c r="E18" s="2">
        <v>2016029720</v>
      </c>
      <c r="F18" s="2">
        <v>2171514811</v>
      </c>
      <c r="G18" s="2">
        <v>1926773517</v>
      </c>
      <c r="H18" s="12">
        <v>1905645692</v>
      </c>
      <c r="I18" s="12">
        <v>1972064092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37</v>
      </c>
      <c r="B19" s="2">
        <v>291782717</v>
      </c>
      <c r="C19" s="2">
        <v>367812996</v>
      </c>
      <c r="D19" s="2">
        <v>517802831</v>
      </c>
      <c r="E19" s="2">
        <v>401831305</v>
      </c>
      <c r="F19" s="2">
        <v>455093302</v>
      </c>
      <c r="G19" s="2">
        <v>631527848</v>
      </c>
      <c r="H19" s="12">
        <v>670078811</v>
      </c>
      <c r="I19" s="12">
        <v>758399200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39</v>
      </c>
      <c r="B20" s="2">
        <v>285006537</v>
      </c>
      <c r="C20" s="2">
        <v>540304401</v>
      </c>
      <c r="D20" s="2">
        <v>496383141</v>
      </c>
      <c r="E20" s="2">
        <v>941968273</v>
      </c>
      <c r="F20" s="2">
        <v>745827888</v>
      </c>
      <c r="G20" s="2">
        <v>818044488</v>
      </c>
      <c r="H20" s="12">
        <v>805550833</v>
      </c>
      <c r="I20" s="12">
        <v>822629537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 t="s">
        <v>41</v>
      </c>
      <c r="B21" s="2">
        <v>246703424</v>
      </c>
      <c r="C21" s="2">
        <v>47316425</v>
      </c>
      <c r="D21" s="2">
        <v>45039542</v>
      </c>
      <c r="E21" s="2">
        <v>196948205</v>
      </c>
      <c r="F21" s="2">
        <v>194967984</v>
      </c>
      <c r="G21" s="2">
        <v>194862320</v>
      </c>
      <c r="H21" s="12">
        <v>194909627</v>
      </c>
      <c r="I21" s="12">
        <v>194935552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43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46</v>
      </c>
      <c r="B23" s="2">
        <v>372060506</v>
      </c>
      <c r="C23" s="2">
        <v>310597621</v>
      </c>
      <c r="D23" s="2">
        <v>413361905</v>
      </c>
      <c r="E23" s="2">
        <v>296676133</v>
      </c>
      <c r="F23" s="2">
        <v>366940895</v>
      </c>
      <c r="G23" s="2">
        <v>303388706</v>
      </c>
      <c r="H23" s="12">
        <v>231310824</v>
      </c>
      <c r="I23" s="12">
        <v>245234818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44</v>
      </c>
      <c r="B24" s="2"/>
      <c r="C24" s="2">
        <v>15000000</v>
      </c>
      <c r="D24" s="2">
        <v>15000000</v>
      </c>
      <c r="E24" s="2">
        <v>15000000</v>
      </c>
      <c r="F24" s="2">
        <v>15000000</v>
      </c>
      <c r="G24" s="2">
        <v>15000000</v>
      </c>
      <c r="H24" s="12">
        <v>15000000</v>
      </c>
      <c r="I24" s="12">
        <v>15000000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27</v>
      </c>
      <c r="B25" s="2">
        <v>21326024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5"/>
      <c r="B27" s="15">
        <f t="shared" ref="B27:I27" si="2">SUM(B7,B17)</f>
        <v>6076877702</v>
      </c>
      <c r="C27" s="15">
        <f t="shared" si="2"/>
        <v>9123655837</v>
      </c>
      <c r="D27" s="15">
        <f t="shared" si="2"/>
        <v>9849454693</v>
      </c>
      <c r="E27" s="15">
        <f t="shared" si="2"/>
        <v>11407727055</v>
      </c>
      <c r="F27" s="15">
        <f t="shared" si="2"/>
        <v>11837826664</v>
      </c>
      <c r="G27" s="15">
        <f t="shared" si="2"/>
        <v>12048355252</v>
      </c>
      <c r="H27" s="15">
        <f t="shared" si="2"/>
        <v>11912101415</v>
      </c>
      <c r="I27" s="15">
        <f t="shared" si="2"/>
        <v>12062934789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5"/>
      <c r="B28" s="15"/>
      <c r="C28" s="15"/>
      <c r="D28" s="15"/>
      <c r="E28" s="15"/>
      <c r="F28" s="1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9" t="s">
        <v>55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0" t="s">
        <v>57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1" t="s">
        <v>58</v>
      </c>
      <c r="B31" s="15">
        <f t="shared" ref="B31:I31" si="3">SUM(B32:B36)</f>
        <v>2541179243</v>
      </c>
      <c r="C31" s="15">
        <f t="shared" si="3"/>
        <v>4135868148</v>
      </c>
      <c r="D31" s="15">
        <f t="shared" si="3"/>
        <v>4536668276</v>
      </c>
      <c r="E31" s="15">
        <f t="shared" si="3"/>
        <v>5248329777</v>
      </c>
      <c r="F31" s="15">
        <f t="shared" si="3"/>
        <v>5123431130</v>
      </c>
      <c r="G31" s="15">
        <f t="shared" si="3"/>
        <v>5684951237</v>
      </c>
      <c r="H31" s="15">
        <f t="shared" si="3"/>
        <v>5492932385</v>
      </c>
      <c r="I31" s="15">
        <f t="shared" si="3"/>
        <v>5206629496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61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63</v>
      </c>
      <c r="B33" s="2">
        <v>94448551</v>
      </c>
      <c r="C33" s="2">
        <v>103904462</v>
      </c>
      <c r="D33" s="2">
        <v>110385909</v>
      </c>
      <c r="E33" s="2">
        <v>79887392</v>
      </c>
      <c r="F33" s="2">
        <v>50679252</v>
      </c>
      <c r="G33" s="2">
        <v>33040218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65</v>
      </c>
      <c r="B34" s="2"/>
      <c r="C34" s="2">
        <v>378342304</v>
      </c>
      <c r="D34" s="2">
        <v>522438296</v>
      </c>
      <c r="E34" s="2">
        <v>889848795</v>
      </c>
      <c r="F34" s="2">
        <v>987934020</v>
      </c>
      <c r="G34" s="2">
        <v>1060520391</v>
      </c>
      <c r="H34" s="12">
        <v>1007657610</v>
      </c>
      <c r="I34" s="12">
        <v>930239387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67</v>
      </c>
      <c r="B35" s="2"/>
      <c r="C35" s="2">
        <v>3653621382</v>
      </c>
      <c r="D35" s="2"/>
      <c r="E35" s="2">
        <v>61600000</v>
      </c>
      <c r="F35" s="2">
        <v>61600000</v>
      </c>
      <c r="G35" s="2">
        <v>61600000</v>
      </c>
      <c r="H35" s="12">
        <v>50000000</v>
      </c>
      <c r="I35" s="12">
        <v>50000000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 t="s">
        <v>68</v>
      </c>
      <c r="B36" s="2">
        <v>2446730692</v>
      </c>
      <c r="C36" s="2"/>
      <c r="D36" s="2">
        <v>3903844071</v>
      </c>
      <c r="E36" s="2">
        <v>4216993590</v>
      </c>
      <c r="F36" s="2">
        <v>4023217858</v>
      </c>
      <c r="G36" s="2">
        <v>4529790628</v>
      </c>
      <c r="H36" s="12">
        <v>4435274775</v>
      </c>
      <c r="I36" s="12">
        <v>4226390109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1" t="s">
        <v>72</v>
      </c>
      <c r="B38" s="15">
        <f t="shared" ref="B38:I38" si="4">SUM(B39:B50)</f>
        <v>1304606812</v>
      </c>
      <c r="C38" s="15">
        <f t="shared" si="4"/>
        <v>2659039740</v>
      </c>
      <c r="D38" s="15">
        <f t="shared" si="4"/>
        <v>2862490624</v>
      </c>
      <c r="E38" s="15">
        <f t="shared" si="4"/>
        <v>3713529422</v>
      </c>
      <c r="F38" s="15">
        <f t="shared" si="4"/>
        <v>4321943002</v>
      </c>
      <c r="G38" s="15">
        <f t="shared" si="4"/>
        <v>3942433152</v>
      </c>
      <c r="H38" s="15">
        <f t="shared" si="4"/>
        <v>3973477150</v>
      </c>
      <c r="I38" s="15">
        <f t="shared" si="4"/>
        <v>4433225521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75</v>
      </c>
      <c r="B39" s="2">
        <v>0</v>
      </c>
      <c r="C39" s="2">
        <v>0</v>
      </c>
      <c r="D39" s="2"/>
      <c r="E39" s="2">
        <v>0</v>
      </c>
      <c r="F39" s="2">
        <v>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77</v>
      </c>
      <c r="B40" s="2"/>
      <c r="C40" s="2">
        <v>142964908</v>
      </c>
      <c r="D40" s="2">
        <v>146932592</v>
      </c>
      <c r="E40" s="2">
        <v>586665654</v>
      </c>
      <c r="F40" s="2">
        <v>668215654</v>
      </c>
      <c r="G40" s="2">
        <v>722277658</v>
      </c>
      <c r="H40" s="12">
        <v>873507246</v>
      </c>
      <c r="I40" s="12">
        <v>1096310596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78</v>
      </c>
      <c r="B41" s="2"/>
      <c r="C41" s="2"/>
      <c r="D41" s="2"/>
      <c r="E41" s="2"/>
      <c r="F41" s="2"/>
      <c r="G41" s="2"/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 t="s">
        <v>81</v>
      </c>
      <c r="B42" s="2">
        <v>977455687</v>
      </c>
      <c r="C42" s="2">
        <v>1646045263</v>
      </c>
      <c r="D42" s="2">
        <v>1805090868</v>
      </c>
      <c r="E42" s="2">
        <v>1617412762</v>
      </c>
      <c r="F42" s="2">
        <v>2711233781</v>
      </c>
      <c r="G42" s="2">
        <v>2086778331</v>
      </c>
      <c r="H42" s="12">
        <v>1991821709</v>
      </c>
      <c r="I42" s="12">
        <v>2367601984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 t="s">
        <v>82</v>
      </c>
      <c r="B43" s="2">
        <v>113516979</v>
      </c>
      <c r="C43" s="2">
        <v>152232860</v>
      </c>
      <c r="D43" s="2">
        <v>193872807</v>
      </c>
      <c r="E43" s="2">
        <v>183721952</v>
      </c>
      <c r="F43" s="2">
        <v>153079793</v>
      </c>
      <c r="G43" s="2">
        <v>145640813</v>
      </c>
      <c r="H43" s="12">
        <v>229452973</v>
      </c>
      <c r="I43" s="12">
        <v>222491279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12" t="s">
        <v>83</v>
      </c>
      <c r="B44" s="2"/>
      <c r="C44" s="2"/>
      <c r="D44" s="2"/>
      <c r="E44" s="2"/>
      <c r="F44" s="2"/>
      <c r="G44" s="2"/>
      <c r="H44" s="12">
        <v>616113609</v>
      </c>
      <c r="I44" s="12">
        <v>419013609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 t="s">
        <v>85</v>
      </c>
      <c r="B45" s="2"/>
      <c r="C45" s="2">
        <v>120000230</v>
      </c>
      <c r="D45" s="2">
        <v>120000230</v>
      </c>
      <c r="E45" s="2">
        <v>60000230</v>
      </c>
      <c r="F45" s="2">
        <v>60000230</v>
      </c>
      <c r="G45" s="2">
        <v>630425022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 t="s">
        <v>87</v>
      </c>
      <c r="B46" s="2">
        <v>70000000</v>
      </c>
      <c r="C46" s="2">
        <v>353086130</v>
      </c>
      <c r="D46" s="2">
        <v>304845832</v>
      </c>
      <c r="E46" s="2">
        <v>70000000</v>
      </c>
      <c r="F46" s="2">
        <v>70000000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 t="s">
        <v>89</v>
      </c>
      <c r="B47" s="2"/>
      <c r="C47" s="2"/>
      <c r="D47" s="2"/>
      <c r="E47" s="2">
        <v>245305612</v>
      </c>
      <c r="F47" s="2">
        <v>244801736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 t="s">
        <v>65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 t="s">
        <v>92</v>
      </c>
      <c r="B49" s="2"/>
      <c r="C49" s="2"/>
      <c r="D49" s="2"/>
      <c r="E49" s="2">
        <v>621543599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 t="s">
        <v>93</v>
      </c>
      <c r="B50" s="2">
        <v>143634146</v>
      </c>
      <c r="C50" s="2">
        <v>244710349</v>
      </c>
      <c r="D50" s="2">
        <v>291748295</v>
      </c>
      <c r="E50" s="2">
        <v>328879613</v>
      </c>
      <c r="F50" s="2">
        <v>414611808</v>
      </c>
      <c r="G50" s="2">
        <v>357311328</v>
      </c>
      <c r="H50" s="12">
        <v>262581613</v>
      </c>
      <c r="I50" s="12">
        <v>327808053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5"/>
      <c r="B51" s="15"/>
      <c r="C51" s="15"/>
      <c r="D51" s="2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15"/>
      <c r="B52" s="15">
        <f t="shared" ref="B52:I52" si="5">SUM(B38,B31)</f>
        <v>3845786055</v>
      </c>
      <c r="C52" s="15">
        <f t="shared" si="5"/>
        <v>6794907888</v>
      </c>
      <c r="D52" s="15">
        <f t="shared" si="5"/>
        <v>7399158900</v>
      </c>
      <c r="E52" s="15">
        <f t="shared" si="5"/>
        <v>8961859199</v>
      </c>
      <c r="F52" s="15">
        <f t="shared" si="5"/>
        <v>9445374132</v>
      </c>
      <c r="G52" s="15">
        <f t="shared" si="5"/>
        <v>9627384389</v>
      </c>
      <c r="H52" s="15">
        <f t="shared" si="5"/>
        <v>9466409535</v>
      </c>
      <c r="I52" s="15">
        <f t="shared" si="5"/>
        <v>9639855017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15"/>
      <c r="B53" s="15"/>
      <c r="C53" s="15"/>
      <c r="D53" s="2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11" t="s">
        <v>98</v>
      </c>
      <c r="B54" s="15">
        <f t="shared" ref="B54:I54" si="6">SUM(B60:B61)</f>
        <v>2231091647</v>
      </c>
      <c r="C54" s="15">
        <f t="shared" si="6"/>
        <v>2328747949</v>
      </c>
      <c r="D54" s="15">
        <f t="shared" si="6"/>
        <v>2450295792</v>
      </c>
      <c r="E54" s="15">
        <f t="shared" si="6"/>
        <v>2445867856</v>
      </c>
      <c r="F54" s="15">
        <f t="shared" si="6"/>
        <v>2392452533</v>
      </c>
      <c r="G54" s="15">
        <f t="shared" si="6"/>
        <v>2420970863</v>
      </c>
      <c r="H54" s="15">
        <f t="shared" si="6"/>
        <v>2445691879</v>
      </c>
      <c r="I54" s="15">
        <f t="shared" si="6"/>
        <v>2423079773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 t="s">
        <v>99</v>
      </c>
      <c r="B55" s="2">
        <v>685285920</v>
      </c>
      <c r="C55" s="2">
        <v>685285920</v>
      </c>
      <c r="D55" s="2">
        <v>685285920</v>
      </c>
      <c r="E55" s="2">
        <v>685285920</v>
      </c>
      <c r="F55" s="2">
        <v>685285920</v>
      </c>
      <c r="G55" s="2">
        <v>685285920</v>
      </c>
      <c r="H55" s="12">
        <v>685285920</v>
      </c>
      <c r="I55" s="12">
        <v>685285920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 t="s">
        <v>100</v>
      </c>
      <c r="B56" s="2">
        <v>216004824</v>
      </c>
      <c r="C56" s="2">
        <v>216004824</v>
      </c>
      <c r="D56" s="2">
        <v>216004824</v>
      </c>
      <c r="E56" s="2">
        <v>216004824</v>
      </c>
      <c r="F56" s="2">
        <v>216004824</v>
      </c>
      <c r="G56" s="2">
        <v>216004824</v>
      </c>
      <c r="H56" s="12">
        <v>216004824</v>
      </c>
      <c r="I56" s="12">
        <v>216004824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 t="s">
        <v>101</v>
      </c>
      <c r="B57" s="2"/>
      <c r="C57" s="2">
        <v>3812965</v>
      </c>
      <c r="D57" s="2">
        <v>2837248</v>
      </c>
      <c r="E57" s="2">
        <v>3906361</v>
      </c>
      <c r="F57" s="2">
        <v>3355663</v>
      </c>
      <c r="G57" s="2">
        <v>2850788</v>
      </c>
      <c r="H57" s="12">
        <v>2122165</v>
      </c>
      <c r="I57" s="12">
        <v>1715677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 t="s">
        <v>103</v>
      </c>
      <c r="B58" s="2"/>
      <c r="C58" s="2"/>
      <c r="D58" s="2"/>
      <c r="E58" s="2"/>
      <c r="F58" s="2"/>
      <c r="G58" s="2"/>
      <c r="H58" s="2"/>
      <c r="I58" s="1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 t="s">
        <v>104</v>
      </c>
      <c r="B59" s="2">
        <v>1329800601</v>
      </c>
      <c r="C59" s="2">
        <v>1423644101</v>
      </c>
      <c r="D59" s="2">
        <v>1546167686</v>
      </c>
      <c r="E59" s="2">
        <v>1540674467</v>
      </c>
      <c r="F59" s="2">
        <v>1487809976</v>
      </c>
      <c r="G59" s="2">
        <v>1516834813</v>
      </c>
      <c r="H59" s="12">
        <v>1542284723</v>
      </c>
      <c r="I59" s="12">
        <v>1520079397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>
        <f t="shared" ref="B60:I60" si="7">SUM(B55:B59)</f>
        <v>2231091345</v>
      </c>
      <c r="C60" s="2">
        <f t="shared" si="7"/>
        <v>2328747810</v>
      </c>
      <c r="D60" s="2">
        <f t="shared" si="7"/>
        <v>2450295678</v>
      </c>
      <c r="E60" s="2">
        <f t="shared" si="7"/>
        <v>2445871572</v>
      </c>
      <c r="F60" s="2">
        <f t="shared" si="7"/>
        <v>2392456383</v>
      </c>
      <c r="G60" s="2">
        <f t="shared" si="7"/>
        <v>2420976345</v>
      </c>
      <c r="H60" s="2">
        <f t="shared" si="7"/>
        <v>2445697632</v>
      </c>
      <c r="I60" s="2">
        <f t="shared" si="7"/>
        <v>2423085818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11" t="s">
        <v>107</v>
      </c>
      <c r="B61" s="2">
        <v>302</v>
      </c>
      <c r="C61" s="2">
        <v>139</v>
      </c>
      <c r="D61" s="2">
        <v>114</v>
      </c>
      <c r="E61" s="2">
        <v>-3716</v>
      </c>
      <c r="F61" s="2">
        <v>-3850</v>
      </c>
      <c r="G61" s="2">
        <v>-5482</v>
      </c>
      <c r="H61" s="12">
        <v>-5753</v>
      </c>
      <c r="I61" s="12">
        <v>-6045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15"/>
      <c r="B63" s="15">
        <f t="shared" ref="B63:C63" si="8">SUM(B52,B54)</f>
        <v>6076877702</v>
      </c>
      <c r="C63" s="15">
        <f t="shared" si="8"/>
        <v>9123655837</v>
      </c>
      <c r="D63" s="15">
        <f>SUM(D52,D54)+1</f>
        <v>9849454693</v>
      </c>
      <c r="E63" s="15">
        <f>SUM(E52,E54)</f>
        <v>11407727055</v>
      </c>
      <c r="F63" s="15">
        <f t="shared" ref="F63:G63" si="9">SUM(F52,F54)-1</f>
        <v>11837826664</v>
      </c>
      <c r="G63" s="15">
        <f t="shared" si="9"/>
        <v>12048355251</v>
      </c>
      <c r="H63" s="15">
        <f>SUM(H52,H54)+1</f>
        <v>11912101415</v>
      </c>
      <c r="I63" s="15">
        <f>SUM(I52,I54)-1</f>
        <v>12062934789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10" t="s">
        <v>109</v>
      </c>
      <c r="B65" s="24">
        <f t="shared" ref="B65:I65" si="10">B54/(B55/10)</f>
        <v>32.557091600539522</v>
      </c>
      <c r="C65" s="24">
        <f t="shared" si="10"/>
        <v>33.982136230086269</v>
      </c>
      <c r="D65" s="24">
        <f t="shared" si="10"/>
        <v>35.755816958854197</v>
      </c>
      <c r="E65" s="24">
        <f t="shared" si="10"/>
        <v>35.691202527552292</v>
      </c>
      <c r="F65" s="24">
        <f t="shared" si="10"/>
        <v>34.911742138230416</v>
      </c>
      <c r="G65" s="24">
        <f t="shared" si="10"/>
        <v>35.327894421061501</v>
      </c>
      <c r="H65" s="24">
        <f t="shared" si="10"/>
        <v>35.688634592113026</v>
      </c>
      <c r="I65" s="24">
        <f t="shared" si="10"/>
        <v>35.358668583180581</v>
      </c>
      <c r="J65" s="2"/>
      <c r="K65" s="2"/>
      <c r="L65" s="2"/>
      <c r="M65" s="2"/>
      <c r="N65" s="2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customHeight="1" x14ac:dyDescent="0.25">
      <c r="A66" s="10" t="s">
        <v>111</v>
      </c>
      <c r="B66" s="2">
        <f t="shared" ref="B66:I66" si="11">B55/10</f>
        <v>68528592</v>
      </c>
      <c r="C66" s="2">
        <f t="shared" si="11"/>
        <v>68528592</v>
      </c>
      <c r="D66" s="2">
        <f t="shared" si="11"/>
        <v>68528592</v>
      </c>
      <c r="E66" s="2">
        <f t="shared" si="11"/>
        <v>68528592</v>
      </c>
      <c r="F66" s="2">
        <f t="shared" si="11"/>
        <v>68528592</v>
      </c>
      <c r="G66" s="2">
        <f t="shared" si="11"/>
        <v>68528592</v>
      </c>
      <c r="H66" s="2">
        <f t="shared" si="11"/>
        <v>68528592</v>
      </c>
      <c r="I66" s="2">
        <f t="shared" si="11"/>
        <v>68528592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40.75" customWidth="1"/>
    <col min="2" max="2" width="13.75" customWidth="1"/>
    <col min="3" max="3" width="13" customWidth="1"/>
    <col min="4" max="4" width="12.625" customWidth="1"/>
    <col min="5" max="5" width="12.875" customWidth="1"/>
    <col min="6" max="6" width="13" customWidth="1"/>
    <col min="7" max="7" width="14.125" customWidth="1"/>
    <col min="8" max="8" width="12.875" customWidth="1"/>
    <col min="9" max="9" width="14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1</v>
      </c>
      <c r="B2" s="3"/>
      <c r="C2" s="3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4</v>
      </c>
      <c r="B3" s="3"/>
      <c r="C3" s="3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4" t="s">
        <v>5</v>
      </c>
      <c r="C4" s="4" t="s">
        <v>6</v>
      </c>
      <c r="D4" s="4" t="s">
        <v>5</v>
      </c>
      <c r="E4" s="4" t="s">
        <v>7</v>
      </c>
      <c r="F4" s="4" t="s">
        <v>6</v>
      </c>
      <c r="G4" s="4" t="s">
        <v>5</v>
      </c>
      <c r="H4" s="4" t="s">
        <v>7</v>
      </c>
      <c r="I4" s="4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5"/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  <c r="G5" s="7">
        <v>43555</v>
      </c>
      <c r="H5" s="8">
        <v>43738</v>
      </c>
      <c r="I5" s="8">
        <v>43830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0" t="s">
        <v>9</v>
      </c>
      <c r="B6" s="2">
        <v>1812642634</v>
      </c>
      <c r="C6" s="2">
        <v>1683925559</v>
      </c>
      <c r="D6" s="2">
        <v>2882541075</v>
      </c>
      <c r="E6" s="2">
        <v>1203026641</v>
      </c>
      <c r="F6" s="2">
        <v>2529266740</v>
      </c>
      <c r="G6" s="2">
        <v>4294838614</v>
      </c>
      <c r="H6" s="12">
        <v>1629017142</v>
      </c>
      <c r="I6" s="12">
        <v>3265385318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3" t="s">
        <v>13</v>
      </c>
      <c r="B7" s="14">
        <v>1271025015</v>
      </c>
      <c r="C7" s="14">
        <v>1136656943</v>
      </c>
      <c r="D7" s="14">
        <v>2020444300</v>
      </c>
      <c r="E7" s="14">
        <v>910551868</v>
      </c>
      <c r="F7" s="14">
        <v>1914100409</v>
      </c>
      <c r="G7" s="2">
        <v>3266954937</v>
      </c>
      <c r="H7" s="12">
        <v>1260092953</v>
      </c>
      <c r="I7" s="12">
        <v>2534424299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0" t="s">
        <v>17</v>
      </c>
      <c r="B8" s="15">
        <f t="shared" ref="B8:I8" si="0">B6-B7</f>
        <v>541617619</v>
      </c>
      <c r="C8" s="15">
        <f t="shared" si="0"/>
        <v>547268616</v>
      </c>
      <c r="D8" s="15">
        <f t="shared" si="0"/>
        <v>862096775</v>
      </c>
      <c r="E8" s="15">
        <f t="shared" si="0"/>
        <v>292474773</v>
      </c>
      <c r="F8" s="15">
        <f t="shared" si="0"/>
        <v>615166331</v>
      </c>
      <c r="G8" s="16">
        <f t="shared" si="0"/>
        <v>1027883677</v>
      </c>
      <c r="H8" s="16">
        <f t="shared" si="0"/>
        <v>368924189</v>
      </c>
      <c r="I8" s="16">
        <f t="shared" si="0"/>
        <v>730961019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5"/>
      <c r="B9" s="15"/>
      <c r="C9" s="15"/>
      <c r="D9" s="15"/>
      <c r="E9" s="15"/>
      <c r="F9" s="1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0" t="s">
        <v>24</v>
      </c>
      <c r="B10" s="15">
        <f t="shared" ref="B10:F10" si="1">SUM(B11)</f>
        <v>288126165</v>
      </c>
      <c r="C10" s="15">
        <f t="shared" si="1"/>
        <v>256778963</v>
      </c>
      <c r="D10" s="15">
        <f t="shared" si="1"/>
        <v>339126348</v>
      </c>
      <c r="E10" s="15">
        <f t="shared" si="1"/>
        <v>134440054</v>
      </c>
      <c r="F10" s="15">
        <f t="shared" si="1"/>
        <v>288299695</v>
      </c>
      <c r="G10" s="15">
        <f t="shared" ref="G10:I10" si="2">SUM(G11:G12)</f>
        <v>954693335</v>
      </c>
      <c r="H10" s="15">
        <f t="shared" si="2"/>
        <v>348476466</v>
      </c>
      <c r="I10" s="15">
        <f t="shared" si="2"/>
        <v>700617624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28</v>
      </c>
      <c r="B11" s="2">
        <v>288126165</v>
      </c>
      <c r="C11" s="2">
        <v>256778963</v>
      </c>
      <c r="D11" s="2">
        <v>339126348</v>
      </c>
      <c r="E11" s="2">
        <v>134440054</v>
      </c>
      <c r="F11" s="2">
        <v>288299695</v>
      </c>
      <c r="G11" s="2">
        <v>459512657</v>
      </c>
      <c r="H11" s="12">
        <v>169763101</v>
      </c>
      <c r="I11" s="12">
        <v>344385923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29</v>
      </c>
      <c r="B12" s="2"/>
      <c r="C12" s="2"/>
      <c r="D12" s="2"/>
      <c r="E12" s="2"/>
      <c r="F12" s="2"/>
      <c r="G12" s="2">
        <v>495180678</v>
      </c>
      <c r="H12" s="12">
        <v>178713365</v>
      </c>
      <c r="I12" s="12">
        <v>356231701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0" t="s">
        <v>32</v>
      </c>
      <c r="B13" s="15">
        <f t="shared" ref="B13:I13" si="3">B8-B10</f>
        <v>253491454</v>
      </c>
      <c r="C13" s="15">
        <f t="shared" si="3"/>
        <v>290489653</v>
      </c>
      <c r="D13" s="15">
        <f t="shared" si="3"/>
        <v>522970427</v>
      </c>
      <c r="E13" s="15">
        <f t="shared" si="3"/>
        <v>158034719</v>
      </c>
      <c r="F13" s="15">
        <f t="shared" si="3"/>
        <v>326866636</v>
      </c>
      <c r="G13" s="15">
        <f t="shared" si="3"/>
        <v>73190342</v>
      </c>
      <c r="H13" s="15">
        <f t="shared" si="3"/>
        <v>20447723</v>
      </c>
      <c r="I13" s="15">
        <f t="shared" si="3"/>
        <v>30343395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8" t="s">
        <v>35</v>
      </c>
      <c r="B14" s="15"/>
      <c r="C14" s="15"/>
      <c r="D14" s="15"/>
      <c r="E14" s="15"/>
      <c r="F14" s="1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29</v>
      </c>
      <c r="B15" s="2">
        <v>61230349</v>
      </c>
      <c r="C15" s="2">
        <v>158442846</v>
      </c>
      <c r="D15" s="2">
        <v>201136251</v>
      </c>
      <c r="E15" s="2">
        <v>139580380</v>
      </c>
      <c r="F15" s="2">
        <v>288568916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16</v>
      </c>
      <c r="B16" s="2"/>
      <c r="C16" s="2"/>
      <c r="D16" s="2">
        <v>799389</v>
      </c>
      <c r="E16" s="2"/>
      <c r="F16" s="2">
        <v>199440</v>
      </c>
      <c r="G16" s="2">
        <v>199440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42</v>
      </c>
      <c r="B17" s="2">
        <v>4028918</v>
      </c>
      <c r="C17" s="2">
        <v>1518291</v>
      </c>
      <c r="D17" s="2">
        <v>2946159</v>
      </c>
      <c r="E17" s="2">
        <v>4044105</v>
      </c>
      <c r="F17" s="2">
        <v>5443087</v>
      </c>
      <c r="G17" s="2">
        <v>6669462</v>
      </c>
      <c r="H17" s="12">
        <v>2042590</v>
      </c>
      <c r="I17" s="12">
        <v>2852396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0" t="s">
        <v>45</v>
      </c>
      <c r="B18" s="15">
        <f t="shared" ref="B18:C18" si="4">B13-B15+B17</f>
        <v>196290023</v>
      </c>
      <c r="C18" s="15">
        <f t="shared" si="4"/>
        <v>133565098</v>
      </c>
      <c r="D18" s="15">
        <f>D13-D15-D16+D17</f>
        <v>323980946</v>
      </c>
      <c r="E18" s="15">
        <f>E13-E15+E17</f>
        <v>22498444</v>
      </c>
      <c r="F18" s="15">
        <f t="shared" ref="F18:I18" si="5">F13-F15+F17-F16</f>
        <v>43541367</v>
      </c>
      <c r="G18" s="15">
        <f t="shared" si="5"/>
        <v>79660364</v>
      </c>
      <c r="H18" s="15">
        <f t="shared" si="5"/>
        <v>22490313</v>
      </c>
      <c r="I18" s="15">
        <f t="shared" si="5"/>
        <v>33195791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49</v>
      </c>
      <c r="B19" s="2">
        <v>9347143</v>
      </c>
      <c r="C19" s="2">
        <v>8757023</v>
      </c>
      <c r="D19" s="2">
        <v>18905008</v>
      </c>
      <c r="E19" s="2">
        <v>3064175</v>
      </c>
      <c r="F19" s="2">
        <v>5386220</v>
      </c>
      <c r="G19" s="2">
        <v>9942333</v>
      </c>
      <c r="H19" s="12">
        <v>3185967</v>
      </c>
      <c r="I19" s="12">
        <v>5506281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0" t="s">
        <v>50</v>
      </c>
      <c r="B20" s="15">
        <f t="shared" ref="B20:I20" si="6">B18-B19</f>
        <v>186942880</v>
      </c>
      <c r="C20" s="15">
        <f t="shared" si="6"/>
        <v>124808075</v>
      </c>
      <c r="D20" s="15">
        <f t="shared" si="6"/>
        <v>305075938</v>
      </c>
      <c r="E20" s="15">
        <f t="shared" si="6"/>
        <v>19434269</v>
      </c>
      <c r="F20" s="15">
        <f t="shared" si="6"/>
        <v>38155147</v>
      </c>
      <c r="G20" s="15">
        <f t="shared" si="6"/>
        <v>69718031</v>
      </c>
      <c r="H20" s="15">
        <f t="shared" si="6"/>
        <v>19304346</v>
      </c>
      <c r="I20" s="15">
        <f t="shared" si="6"/>
        <v>27689510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52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5"/>
      <c r="B22" s="15">
        <f t="shared" ref="B22:I22" si="7">B20-B21</f>
        <v>186942880</v>
      </c>
      <c r="C22" s="15">
        <f t="shared" si="7"/>
        <v>124808075</v>
      </c>
      <c r="D22" s="15">
        <f t="shared" si="7"/>
        <v>305075938</v>
      </c>
      <c r="E22" s="15">
        <f t="shared" si="7"/>
        <v>19434269</v>
      </c>
      <c r="F22" s="15">
        <f t="shared" si="7"/>
        <v>38155147</v>
      </c>
      <c r="G22" s="15">
        <f t="shared" si="7"/>
        <v>69718031</v>
      </c>
      <c r="H22" s="15">
        <f t="shared" si="7"/>
        <v>19304346</v>
      </c>
      <c r="I22" s="15">
        <f t="shared" si="7"/>
        <v>27689510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15"/>
      <c r="C23" s="15"/>
      <c r="D23" s="15"/>
      <c r="E23" s="15"/>
      <c r="F23" s="1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1" t="s">
        <v>56</v>
      </c>
      <c r="B24" s="15">
        <f t="shared" ref="B24:I24" si="8">SUM(B25:B26)</f>
        <v>51223699</v>
      </c>
      <c r="C24" s="15">
        <f t="shared" si="8"/>
        <v>41925575</v>
      </c>
      <c r="D24" s="15">
        <f t="shared" si="8"/>
        <v>98984061</v>
      </c>
      <c r="E24" s="15">
        <f t="shared" si="8"/>
        <v>-7773955</v>
      </c>
      <c r="F24" s="15">
        <f t="shared" si="8"/>
        <v>-18422761</v>
      </c>
      <c r="G24" s="15">
        <f t="shared" si="8"/>
        <v>-15883083</v>
      </c>
      <c r="H24" s="15">
        <f t="shared" si="8"/>
        <v>-3272821</v>
      </c>
      <c r="I24" s="15">
        <f t="shared" si="8"/>
        <v>-12094201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59</v>
      </c>
      <c r="B25" s="2">
        <v>45427809</v>
      </c>
      <c r="C25" s="2">
        <v>40756193</v>
      </c>
      <c r="D25" s="2">
        <v>91224819</v>
      </c>
      <c r="E25" s="2">
        <v>20519418</v>
      </c>
      <c r="F25" s="2">
        <v>38496971</v>
      </c>
      <c r="G25" s="2">
        <v>58619587</v>
      </c>
      <c r="H25" s="12">
        <v>24415441</v>
      </c>
      <c r="I25" s="12">
        <v>45348931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60</v>
      </c>
      <c r="B26" s="2">
        <v>5795890</v>
      </c>
      <c r="C26" s="2">
        <v>1169382</v>
      </c>
      <c r="D26" s="2">
        <v>7759242</v>
      </c>
      <c r="E26" s="2">
        <v>-28293373</v>
      </c>
      <c r="F26" s="2">
        <v>-56919732</v>
      </c>
      <c r="G26" s="2">
        <v>-74502670</v>
      </c>
      <c r="H26" s="12">
        <v>-27688262</v>
      </c>
      <c r="I26" s="12">
        <v>-57443132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0" t="s">
        <v>64</v>
      </c>
      <c r="B27" s="21">
        <f t="shared" ref="B27:I27" si="9">B22-B24</f>
        <v>135719181</v>
      </c>
      <c r="C27" s="21">
        <f t="shared" si="9"/>
        <v>82882500</v>
      </c>
      <c r="D27" s="21">
        <f t="shared" si="9"/>
        <v>206091877</v>
      </c>
      <c r="E27" s="21">
        <f t="shared" si="9"/>
        <v>27208224</v>
      </c>
      <c r="F27" s="21">
        <f t="shared" si="9"/>
        <v>56577908</v>
      </c>
      <c r="G27" s="21">
        <f t="shared" si="9"/>
        <v>85601114</v>
      </c>
      <c r="H27" s="21">
        <f t="shared" si="9"/>
        <v>22577167</v>
      </c>
      <c r="I27" s="21">
        <f t="shared" si="9"/>
        <v>39783711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"/>
      <c r="B28" s="15"/>
      <c r="C28" s="15"/>
      <c r="D28" s="15"/>
      <c r="E28" s="15"/>
      <c r="F28" s="1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0" t="s">
        <v>70</v>
      </c>
      <c r="B29" s="22">
        <f>B27/('1'!B55/10)</f>
        <v>1.9804752591443875</v>
      </c>
      <c r="C29" s="22">
        <f>C27/('1'!C55/10)</f>
        <v>1.2094586738335438</v>
      </c>
      <c r="D29" s="22">
        <f>D27/('1'!D55/10)</f>
        <v>3.0073852531509768</v>
      </c>
      <c r="E29" s="22">
        <f>E27/('1'!E55/10)</f>
        <v>0.39703462753181912</v>
      </c>
      <c r="F29" s="22">
        <f>F27/('1'!F55/10)</f>
        <v>0.8256102503900854</v>
      </c>
      <c r="G29" s="22">
        <f>G27/('1'!G55/10)</f>
        <v>1.2491299106218321</v>
      </c>
      <c r="H29" s="22">
        <f>H27/('1'!H55/10)</f>
        <v>0.32945616334857719</v>
      </c>
      <c r="I29" s="22">
        <f>I27/('1'!I55/10)</f>
        <v>0.58054178320196625</v>
      </c>
      <c r="J29" s="2"/>
      <c r="K29" s="2"/>
      <c r="L29" s="2"/>
      <c r="M29" s="2"/>
      <c r="N29" s="2"/>
      <c r="O29" s="2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 x14ac:dyDescent="0.25">
      <c r="A30" s="18" t="s">
        <v>79</v>
      </c>
      <c r="B30" s="2">
        <f>'1'!B55/10</f>
        <v>68528592</v>
      </c>
      <c r="C30" s="2">
        <f>'1'!C55/10</f>
        <v>68528592</v>
      </c>
      <c r="D30" s="2">
        <f>'1'!D55/10</f>
        <v>68528592</v>
      </c>
      <c r="E30" s="2">
        <f>'1'!E55/10</f>
        <v>68528592</v>
      </c>
      <c r="F30" s="2">
        <f>'1'!F55/10</f>
        <v>68528592</v>
      </c>
      <c r="G30" s="2">
        <f>'1'!G55/10</f>
        <v>68528592</v>
      </c>
      <c r="H30" s="2">
        <f>'1'!H55/10</f>
        <v>68528592</v>
      </c>
      <c r="I30" s="2">
        <f>'1'!I55/10</f>
        <v>68528592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9" sqref="K19"/>
    </sheetView>
  </sheetViews>
  <sheetFormatPr defaultColWidth="12.625" defaultRowHeight="15" customHeight="1" x14ac:dyDescent="0.2"/>
  <cols>
    <col min="1" max="1" width="33.5" customWidth="1"/>
    <col min="2" max="6" width="13.125" customWidth="1"/>
    <col min="7" max="7" width="14.875" customWidth="1"/>
    <col min="8" max="8" width="13.25" customWidth="1"/>
    <col min="9" max="9" width="12.87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3</v>
      </c>
      <c r="B2" s="3"/>
      <c r="C2" s="3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4</v>
      </c>
      <c r="B3" s="3"/>
      <c r="C3" s="3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4" t="s">
        <v>5</v>
      </c>
      <c r="C4" s="4" t="s">
        <v>6</v>
      </c>
      <c r="D4" s="4" t="s">
        <v>5</v>
      </c>
      <c r="E4" s="4" t="s">
        <v>7</v>
      </c>
      <c r="F4" s="4" t="s">
        <v>6</v>
      </c>
      <c r="G4" s="4" t="s">
        <v>5</v>
      </c>
      <c r="H4" s="4" t="s">
        <v>7</v>
      </c>
      <c r="I4" s="4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5"/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  <c r="G5" s="7">
        <v>43555</v>
      </c>
      <c r="H5" s="8">
        <v>43738</v>
      </c>
      <c r="I5" s="8">
        <v>43830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0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12</v>
      </c>
      <c r="B7" s="2">
        <v>1855205527</v>
      </c>
      <c r="C7" s="2">
        <v>1647230079</v>
      </c>
      <c r="D7" s="2">
        <v>2695855760</v>
      </c>
      <c r="E7" s="2">
        <v>1228930941</v>
      </c>
      <c r="F7" s="2">
        <v>2501909043</v>
      </c>
      <c r="G7" s="2">
        <v>4091046371</v>
      </c>
      <c r="H7" s="12">
        <v>1679822107</v>
      </c>
      <c r="I7" s="12">
        <v>3227869895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14</v>
      </c>
      <c r="B8" s="2">
        <v>4028918</v>
      </c>
      <c r="C8" s="2">
        <v>1518291</v>
      </c>
      <c r="D8" s="2">
        <v>2946159</v>
      </c>
      <c r="E8" s="2">
        <v>1349475</v>
      </c>
      <c r="F8" s="2">
        <v>2748457</v>
      </c>
      <c r="G8" s="2">
        <v>3974832</v>
      </c>
      <c r="H8" s="12">
        <v>2042590</v>
      </c>
      <c r="I8" s="12">
        <v>2852396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15</v>
      </c>
      <c r="B9" s="2">
        <v>-1757165802</v>
      </c>
      <c r="C9" s="2">
        <v>-1777442279</v>
      </c>
      <c r="D9" s="2">
        <v>-2609614622</v>
      </c>
      <c r="E9" s="2">
        <v>-970333425</v>
      </c>
      <c r="F9" s="2">
        <v>-2326991279</v>
      </c>
      <c r="G9" s="2">
        <v>-3584157121</v>
      </c>
      <c r="H9" s="12">
        <v>-1180358976</v>
      </c>
      <c r="I9" s="12">
        <v>-2542807505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16</v>
      </c>
      <c r="B10" s="2"/>
      <c r="C10" s="2"/>
      <c r="D10" s="2"/>
      <c r="E10" s="2"/>
      <c r="F10" s="2">
        <v>-199440</v>
      </c>
      <c r="G10" s="2">
        <v>-199440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19</v>
      </c>
      <c r="B11" s="2">
        <v>-46843085</v>
      </c>
      <c r="C11" s="2"/>
      <c r="D11" s="2"/>
      <c r="E11" s="2">
        <v>-27706055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21</v>
      </c>
      <c r="B12" s="2"/>
      <c r="C12" s="2">
        <v>-30666317</v>
      </c>
      <c r="D12" s="2">
        <v>-39494996</v>
      </c>
      <c r="E12" s="2"/>
      <c r="F12" s="2">
        <v>-56370251</v>
      </c>
      <c r="G12" s="2">
        <v>-83931847</v>
      </c>
      <c r="H12" s="12">
        <v>-14771031</v>
      </c>
      <c r="I12" s="12">
        <v>-42666215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5"/>
      <c r="B13" s="16">
        <f t="shared" ref="B13:I13" si="0">SUM(B7:B12)</f>
        <v>55225558</v>
      </c>
      <c r="C13" s="16">
        <f t="shared" si="0"/>
        <v>-159360226</v>
      </c>
      <c r="D13" s="16">
        <f t="shared" si="0"/>
        <v>49692301</v>
      </c>
      <c r="E13" s="16">
        <f t="shared" si="0"/>
        <v>232240936</v>
      </c>
      <c r="F13" s="16">
        <f t="shared" si="0"/>
        <v>121096530</v>
      </c>
      <c r="G13" s="16">
        <f t="shared" si="0"/>
        <v>426732795</v>
      </c>
      <c r="H13" s="16">
        <f t="shared" si="0"/>
        <v>486734690</v>
      </c>
      <c r="I13" s="16">
        <f t="shared" si="0"/>
        <v>645248571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0" t="s">
        <v>31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7" t="s">
        <v>34</v>
      </c>
      <c r="B16" s="2"/>
      <c r="C16" s="2">
        <v>-37795664</v>
      </c>
      <c r="D16" s="2">
        <v>-374241206</v>
      </c>
      <c r="E16" s="2">
        <v>-20452908</v>
      </c>
      <c r="F16" s="2">
        <v>-225565534</v>
      </c>
      <c r="G16" s="2">
        <v>-504187413</v>
      </c>
      <c r="H16" s="12">
        <v>-113941011</v>
      </c>
      <c r="I16" s="12">
        <v>-194237738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7" t="s">
        <v>22</v>
      </c>
      <c r="B17" s="2">
        <v>-67068977</v>
      </c>
      <c r="C17" s="2">
        <v>-1037132677</v>
      </c>
      <c r="D17" s="2">
        <v>-1221992760</v>
      </c>
      <c r="E17" s="2">
        <v>-338861564</v>
      </c>
      <c r="F17" s="2">
        <v>-606936469</v>
      </c>
      <c r="G17" s="2">
        <v>-726726042</v>
      </c>
      <c r="H17" s="12">
        <v>-39679620</v>
      </c>
      <c r="I17" s="12">
        <v>-39679620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7" t="s">
        <v>38</v>
      </c>
      <c r="B18" s="2"/>
      <c r="C18" s="2"/>
      <c r="D18" s="2"/>
      <c r="E18" s="2"/>
      <c r="F18" s="2">
        <v>-707500</v>
      </c>
      <c r="G18" s="2">
        <v>-707500</v>
      </c>
      <c r="H18" s="12">
        <v>-7470400</v>
      </c>
      <c r="I18" s="12">
        <v>-7817900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7" t="s">
        <v>40</v>
      </c>
      <c r="B19" s="2">
        <v>-1410840179</v>
      </c>
      <c r="C19" s="2"/>
      <c r="D19" s="2"/>
      <c r="E19" s="2">
        <v>14119028</v>
      </c>
      <c r="F19" s="2">
        <v>14119029</v>
      </c>
      <c r="G19" s="2">
        <v>14119029</v>
      </c>
      <c r="H19" s="1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7" t="s">
        <v>44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47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7" t="s">
        <v>48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7" t="s">
        <v>41</v>
      </c>
      <c r="B23" s="2"/>
      <c r="C23" s="2"/>
      <c r="D23" s="2"/>
      <c r="E23" s="2"/>
      <c r="F23" s="2">
        <v>1980221</v>
      </c>
      <c r="G23" s="2">
        <v>2085885</v>
      </c>
      <c r="H23" s="12">
        <v>-25805</v>
      </c>
      <c r="I23" s="12">
        <v>-51730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7" t="s">
        <v>51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7" t="s">
        <v>53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7" t="s">
        <v>54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5"/>
      <c r="B27" s="16">
        <f t="shared" ref="B27:G27" si="1">SUM(B16:B25)</f>
        <v>-1477909156</v>
      </c>
      <c r="C27" s="16">
        <f t="shared" si="1"/>
        <v>-1074928341</v>
      </c>
      <c r="D27" s="16">
        <f t="shared" si="1"/>
        <v>-1596233966</v>
      </c>
      <c r="E27" s="16">
        <f t="shared" si="1"/>
        <v>-345195444</v>
      </c>
      <c r="F27" s="16">
        <f t="shared" si="1"/>
        <v>-817110253</v>
      </c>
      <c r="G27" s="16">
        <f t="shared" si="1"/>
        <v>-1215416041</v>
      </c>
      <c r="H27" s="16">
        <f>SUM(H16:H26)</f>
        <v>-161116836</v>
      </c>
      <c r="I27" s="16">
        <f>SUM(I16:I25)</f>
        <v>-241786988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0" t="s">
        <v>62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66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69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71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73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74</v>
      </c>
      <c r="B34" s="2">
        <v>-61230349</v>
      </c>
      <c r="C34" s="2">
        <v>-158442846</v>
      </c>
      <c r="D34" s="2">
        <v>-201136251</v>
      </c>
      <c r="E34" s="2">
        <v>-139580380</v>
      </c>
      <c r="F34" s="2">
        <v>-288568916</v>
      </c>
      <c r="G34" s="2">
        <v>-495180678</v>
      </c>
      <c r="H34" s="12">
        <v>-178713365</v>
      </c>
      <c r="I34" s="12">
        <v>-356231701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76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 t="s">
        <v>68</v>
      </c>
      <c r="B36" s="2">
        <v>1190187233</v>
      </c>
      <c r="C36" s="2">
        <v>595837249</v>
      </c>
      <c r="D36" s="2">
        <v>850027622</v>
      </c>
      <c r="E36" s="2">
        <v>164652398</v>
      </c>
      <c r="F36" s="2">
        <v>52426666</v>
      </c>
      <c r="G36" s="2">
        <v>613061440</v>
      </c>
      <c r="H36" s="12">
        <v>15396884</v>
      </c>
      <c r="I36" s="12">
        <v>29315568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 t="s">
        <v>80</v>
      </c>
      <c r="B37" s="2">
        <v>391070301</v>
      </c>
      <c r="C37" s="2"/>
      <c r="D37" s="2"/>
      <c r="E37" s="2">
        <v>-20553458</v>
      </c>
      <c r="F37" s="2">
        <v>797265121</v>
      </c>
      <c r="G37" s="2">
        <v>172809671</v>
      </c>
      <c r="H37" s="12">
        <v>-84961033</v>
      </c>
      <c r="I37" s="12">
        <v>290819242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 t="s">
        <v>19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84</v>
      </c>
      <c r="B39" s="2"/>
      <c r="C39" s="2">
        <v>292364853</v>
      </c>
      <c r="D39" s="2">
        <v>436460845</v>
      </c>
      <c r="E39" s="2">
        <v>181497913</v>
      </c>
      <c r="F39" s="2">
        <v>279583138</v>
      </c>
      <c r="G39" s="2">
        <v>352169509</v>
      </c>
      <c r="H39" s="12">
        <v>-41502474</v>
      </c>
      <c r="I39" s="12">
        <v>-118920697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86</v>
      </c>
      <c r="B40" s="2"/>
      <c r="C40" s="2"/>
      <c r="D40" s="2"/>
      <c r="E40" s="2">
        <v>11600000</v>
      </c>
      <c r="F40" s="2"/>
      <c r="G40" s="2">
        <v>11600000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88</v>
      </c>
      <c r="B41" s="2"/>
      <c r="C41" s="2">
        <v>25200407</v>
      </c>
      <c r="D41" s="2">
        <v>-72647228</v>
      </c>
      <c r="E41" s="2"/>
      <c r="F41" s="2"/>
      <c r="G41" s="2">
        <v>233519509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 t="s">
        <v>90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 t="s">
        <v>91</v>
      </c>
      <c r="B43" s="2"/>
      <c r="C43" s="2">
        <v>518340989</v>
      </c>
      <c r="D43" s="2">
        <v>677386594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 t="s">
        <v>94</v>
      </c>
      <c r="B44" s="2"/>
      <c r="C44" s="2"/>
      <c r="D44" s="2"/>
      <c r="E44" s="2"/>
      <c r="F44" s="2">
        <v>11600000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 t="s">
        <v>95</v>
      </c>
      <c r="B45" s="2">
        <v>-50420498</v>
      </c>
      <c r="C45" s="2">
        <v>-50250510</v>
      </c>
      <c r="D45" s="2">
        <v>-52024058</v>
      </c>
      <c r="E45" s="2"/>
      <c r="F45" s="2">
        <v>-861683</v>
      </c>
      <c r="G45" s="2">
        <v>-29521338</v>
      </c>
      <c r="H45" s="12">
        <v>-11709214</v>
      </c>
      <c r="I45" s="12">
        <v>-13291349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 t="s">
        <v>96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 t="s">
        <v>97</v>
      </c>
      <c r="B47" s="2"/>
      <c r="C47" s="2"/>
      <c r="D47" s="2"/>
      <c r="E47" s="2">
        <v>-21600000</v>
      </c>
      <c r="F47" s="2">
        <v>-22103876</v>
      </c>
      <c r="G47" s="2"/>
      <c r="H47" s="12">
        <v>-27840298</v>
      </c>
      <c r="I47" s="12">
        <v>-224940298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5"/>
      <c r="B48" s="16">
        <f t="shared" ref="B48:I48" si="2">SUM(B31:B47)</f>
        <v>1469606687</v>
      </c>
      <c r="C48" s="16">
        <f t="shared" si="2"/>
        <v>1223050142</v>
      </c>
      <c r="D48" s="16">
        <f t="shared" si="2"/>
        <v>1638067524</v>
      </c>
      <c r="E48" s="16">
        <f t="shared" si="2"/>
        <v>176016473</v>
      </c>
      <c r="F48" s="16">
        <f t="shared" si="2"/>
        <v>829340450</v>
      </c>
      <c r="G48" s="16">
        <f t="shared" si="2"/>
        <v>858458113</v>
      </c>
      <c r="H48" s="16">
        <f t="shared" si="2"/>
        <v>-329329500</v>
      </c>
      <c r="I48" s="16">
        <f t="shared" si="2"/>
        <v>-393249235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1" t="s">
        <v>102</v>
      </c>
      <c r="B50" s="15">
        <f t="shared" ref="B50:I50" si="3">SUM(B13,B27,B48)</f>
        <v>46923089</v>
      </c>
      <c r="C50" s="15">
        <f t="shared" si="3"/>
        <v>-11238425</v>
      </c>
      <c r="D50" s="15">
        <f t="shared" si="3"/>
        <v>91525859</v>
      </c>
      <c r="E50" s="15">
        <f t="shared" si="3"/>
        <v>63061965</v>
      </c>
      <c r="F50" s="15">
        <f t="shared" si="3"/>
        <v>133326727</v>
      </c>
      <c r="G50" s="15">
        <f t="shared" si="3"/>
        <v>69774867</v>
      </c>
      <c r="H50" s="15">
        <f t="shared" si="3"/>
        <v>-3711646</v>
      </c>
      <c r="I50" s="15">
        <f t="shared" si="3"/>
        <v>10212348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8" t="s">
        <v>105</v>
      </c>
      <c r="B51" s="2">
        <v>325137417</v>
      </c>
      <c r="C51" s="2"/>
      <c r="D51" s="2">
        <v>321836046</v>
      </c>
      <c r="E51" s="2">
        <v>233614168</v>
      </c>
      <c r="F51" s="2">
        <v>233614168</v>
      </c>
      <c r="G51" s="2">
        <v>233614168</v>
      </c>
      <c r="H51" s="12">
        <v>235022470</v>
      </c>
      <c r="I51" s="12">
        <v>235022470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10" t="s">
        <v>106</v>
      </c>
      <c r="B52" s="15">
        <f t="shared" ref="B52:I52" si="4">SUM(B50:B51)</f>
        <v>372060506</v>
      </c>
      <c r="C52" s="15">
        <f t="shared" si="4"/>
        <v>-11238425</v>
      </c>
      <c r="D52" s="15">
        <f t="shared" si="4"/>
        <v>413361905</v>
      </c>
      <c r="E52" s="15">
        <f t="shared" si="4"/>
        <v>296676133</v>
      </c>
      <c r="F52" s="15">
        <f t="shared" si="4"/>
        <v>366940895</v>
      </c>
      <c r="G52" s="15">
        <f t="shared" si="4"/>
        <v>303389035</v>
      </c>
      <c r="H52" s="15">
        <f t="shared" si="4"/>
        <v>231310824</v>
      </c>
      <c r="I52" s="15">
        <f t="shared" si="4"/>
        <v>245234818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B53" s="15"/>
      <c r="C53" s="15"/>
      <c r="D53" s="2"/>
      <c r="E53" s="15"/>
      <c r="F53" s="1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10" t="s">
        <v>108</v>
      </c>
      <c r="B54" s="24">
        <f>B13/('1'!B55/10)</f>
        <v>0.8058761516652786</v>
      </c>
      <c r="C54" s="24">
        <f>C13/('1'!C55/10)</f>
        <v>-2.3254560082016571</v>
      </c>
      <c r="D54" s="24">
        <f>D13/('1'!D55/10)</f>
        <v>0.72513237978098255</v>
      </c>
      <c r="E54" s="24">
        <f>E13/('1'!E55/10)</f>
        <v>3.3889640691873546</v>
      </c>
      <c r="F54" s="24">
        <f>F13/('1'!F55/10)</f>
        <v>1.7670949667257136</v>
      </c>
      <c r="G54" s="24">
        <f>G13/('1'!G55/10)</f>
        <v>6.2270766485323383</v>
      </c>
      <c r="H54" s="24">
        <f>H13/('1'!H55/10)</f>
        <v>7.1026512554059185</v>
      </c>
      <c r="I54" s="24">
        <f>I13/('1'!I55/10)</f>
        <v>9.4157570171586187</v>
      </c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customHeight="1" x14ac:dyDescent="0.25">
      <c r="A55" s="10" t="s">
        <v>110</v>
      </c>
      <c r="B55" s="2">
        <f>'1'!B55/10</f>
        <v>68528592</v>
      </c>
      <c r="C55" s="2">
        <f>'1'!C55/10</f>
        <v>68528592</v>
      </c>
      <c r="D55" s="2">
        <f>'1'!D55/10</f>
        <v>68528592</v>
      </c>
      <c r="E55" s="2">
        <f>'1'!E55/10</f>
        <v>68528592</v>
      </c>
      <c r="F55" s="2">
        <f>'1'!F55/10</f>
        <v>68528592</v>
      </c>
      <c r="G55" s="2">
        <f>'1'!G55/10</f>
        <v>68528592</v>
      </c>
      <c r="H55" s="2">
        <f>'1'!H55/10</f>
        <v>68528592</v>
      </c>
      <c r="I55" s="2">
        <f>'1'!I55/10</f>
        <v>68528592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10" customWidth="1"/>
    <col min="3" max="3" width="10.25" customWidth="1"/>
    <col min="4" max="4" width="11.125" customWidth="1"/>
    <col min="5" max="5" width="10.75" customWidth="1"/>
    <col min="6" max="6" width="10.25" customWidth="1"/>
    <col min="7" max="26" width="7.625" customWidth="1"/>
  </cols>
  <sheetData>
    <row r="1" spans="1:6" x14ac:dyDescent="0.25">
      <c r="A1" s="1" t="s">
        <v>0</v>
      </c>
    </row>
    <row r="2" spans="1:6" x14ac:dyDescent="0.25">
      <c r="A2" s="1" t="s">
        <v>112</v>
      </c>
    </row>
    <row r="3" spans="1:6" x14ac:dyDescent="0.25">
      <c r="A3" s="1" t="s">
        <v>4</v>
      </c>
    </row>
    <row r="4" spans="1:6" x14ac:dyDescent="0.25">
      <c r="B4" s="4" t="s">
        <v>5</v>
      </c>
      <c r="C4" s="4" t="s">
        <v>6</v>
      </c>
      <c r="D4" s="4" t="s">
        <v>5</v>
      </c>
      <c r="E4" s="4" t="s">
        <v>7</v>
      </c>
      <c r="F4" s="4" t="s">
        <v>6</v>
      </c>
    </row>
    <row r="5" spans="1:6" ht="15.75" x14ac:dyDescent="0.25"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</row>
    <row r="6" spans="1:6" x14ac:dyDescent="0.25">
      <c r="A6" s="13" t="s">
        <v>113</v>
      </c>
      <c r="B6" s="25">
        <f>'2'!B27/'1'!B27</f>
        <v>2.2333702874312016E-2</v>
      </c>
      <c r="C6" s="25">
        <f>'2'!C27/'1'!C27</f>
        <v>9.0843518739362108E-3</v>
      </c>
      <c r="D6" s="25">
        <f>'2'!D27/'1'!D27</f>
        <v>2.0924191584582783E-2</v>
      </c>
      <c r="E6" s="25">
        <f>'2'!E27/'1'!E27</f>
        <v>2.3850696873111677E-3</v>
      </c>
      <c r="F6" s="25">
        <f>'2'!F27/'1'!F27</f>
        <v>4.7794168309677155E-3</v>
      </c>
    </row>
    <row r="7" spans="1:6" x14ac:dyDescent="0.25">
      <c r="A7" s="13" t="s">
        <v>114</v>
      </c>
      <c r="B7" s="25">
        <f>'2'!B27/'1'!B54</f>
        <v>6.083084089463224E-2</v>
      </c>
      <c r="C7" s="25">
        <f>'2'!C27/'1'!C54</f>
        <v>3.5591013632708085E-2</v>
      </c>
      <c r="D7" s="25">
        <f>'2'!D27/'1'!D54</f>
        <v>8.4108978872212831E-2</v>
      </c>
      <c r="E7" s="25">
        <f>'2'!E27/'1'!E54</f>
        <v>1.112415944028008E-2</v>
      </c>
      <c r="F7" s="25">
        <f>'2'!F27/'1'!F54</f>
        <v>2.3648497606368186E-2</v>
      </c>
    </row>
    <row r="8" spans="1:6" x14ac:dyDescent="0.25">
      <c r="A8" s="13" t="s">
        <v>115</v>
      </c>
      <c r="B8" s="25">
        <f>'1'!B36/'1'!B54</f>
        <v>1.0966518095704205</v>
      </c>
      <c r="C8" s="25">
        <f>'1'!C36/'1'!C54</f>
        <v>0</v>
      </c>
      <c r="D8" s="25">
        <f>'1'!D36/'1'!D54</f>
        <v>1.5932133923364302</v>
      </c>
      <c r="E8" s="25">
        <f>'1'!E36/'1'!E54</f>
        <v>1.7241297724467091</v>
      </c>
      <c r="F8" s="25">
        <f>'1'!F36/'1'!F54</f>
        <v>1.6816291243007913</v>
      </c>
    </row>
    <row r="9" spans="1:6" x14ac:dyDescent="0.25">
      <c r="A9" s="13" t="s">
        <v>116</v>
      </c>
      <c r="B9" s="26">
        <f>'1'!B17/'1'!B38</f>
        <v>1.6979568952304382</v>
      </c>
      <c r="C9" s="26">
        <f>'1'!C17/'1'!C38</f>
        <v>1.0762903028293966</v>
      </c>
      <c r="D9" s="26">
        <f>'1'!D17/'1'!D38</f>
        <v>1.0960153607825407</v>
      </c>
      <c r="E9" s="26">
        <f>'1'!E17/'1'!E38</f>
        <v>1.0417188599832239</v>
      </c>
      <c r="F9" s="26">
        <f>'1'!F17/'1'!F38</f>
        <v>0.9137892096615855</v>
      </c>
    </row>
    <row r="10" spans="1:6" x14ac:dyDescent="0.25">
      <c r="A10" s="13" t="s">
        <v>117</v>
      </c>
      <c r="B10" s="25">
        <f>'2'!B27/'2'!B6</f>
        <v>7.4873655983973733E-2</v>
      </c>
      <c r="C10" s="25">
        <f>'2'!C27/'2'!C6</f>
        <v>4.9219812334946572E-2</v>
      </c>
      <c r="D10" s="25">
        <f>'2'!D27/'2'!D6</f>
        <v>7.1496596800446288E-2</v>
      </c>
      <c r="E10" s="25">
        <f>'2'!E27/'2'!E6</f>
        <v>2.2616476703611089E-2</v>
      </c>
      <c r="F10" s="25">
        <f>'2'!F27/'2'!F6</f>
        <v>2.2369292690734548E-2</v>
      </c>
    </row>
    <row r="11" spans="1:6" x14ac:dyDescent="0.25">
      <c r="A11" s="13" t="s">
        <v>118</v>
      </c>
      <c r="B11" s="25">
        <f>'2'!B13/'2'!B6</f>
        <v>0.13984634877566274</v>
      </c>
      <c r="C11" s="25">
        <f>'2'!C13/'2'!C6</f>
        <v>0.17250741961094018</v>
      </c>
      <c r="D11" s="25">
        <f>'2'!D13/'2'!D6</f>
        <v>0.18142687767250637</v>
      </c>
      <c r="E11" s="25">
        <f>'2'!E13/'2'!E6</f>
        <v>0.13136427209013071</v>
      </c>
      <c r="F11" s="25">
        <f>'2'!F13/'2'!F6</f>
        <v>0.12923375412749072</v>
      </c>
    </row>
    <row r="12" spans="1:6" x14ac:dyDescent="0.25">
      <c r="A12" s="13" t="s">
        <v>119</v>
      </c>
      <c r="B12" s="25">
        <f>'2'!B27/('1'!B36+'1'!B54)</f>
        <v>2.9013325253607926E-2</v>
      </c>
      <c r="C12" s="25">
        <f>'2'!C27/('1'!C36+'1'!C54)</f>
        <v>3.5591013632708085E-2</v>
      </c>
      <c r="D12" s="25">
        <f>'2'!D27/('1'!D36+'1'!D54)</f>
        <v>3.2434268279184081E-2</v>
      </c>
      <c r="E12" s="25">
        <f>'2'!E27/('1'!E36+'1'!E54)</f>
        <v>4.0835644295641564E-3</v>
      </c>
      <c r="F12" s="25">
        <f>'2'!F27/('1'!F36+'1'!F54)</f>
        <v>8.8187055368942197E-3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2020-04-11T14:54:39Z</dcterms:modified>
</cp:coreProperties>
</file>