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2xMFL2E42UUH4pPT65uPZRkDUSQ=="/>
    </ext>
  </extLst>
</workbook>
</file>

<file path=xl/calcChain.xml><?xml version="1.0" encoding="utf-8"?>
<calcChain xmlns="http://schemas.openxmlformats.org/spreadsheetml/2006/main">
  <c r="F9" i="4" l="1"/>
  <c r="B9" i="4"/>
  <c r="C8" i="4"/>
  <c r="I32" i="3"/>
  <c r="H32" i="3"/>
  <c r="G32" i="3"/>
  <c r="F32" i="3"/>
  <c r="E32" i="3"/>
  <c r="D32" i="3"/>
  <c r="C32" i="3"/>
  <c r="B32" i="3"/>
  <c r="I24" i="3"/>
  <c r="I26" i="3" s="1"/>
  <c r="I29" i="3" s="1"/>
  <c r="H24" i="3"/>
  <c r="H26" i="3" s="1"/>
  <c r="H29" i="3" s="1"/>
  <c r="G24" i="3"/>
  <c r="G26" i="3" s="1"/>
  <c r="G29" i="3" s="1"/>
  <c r="F24" i="3"/>
  <c r="F26" i="3" s="1"/>
  <c r="F29" i="3" s="1"/>
  <c r="E24" i="3"/>
  <c r="E26" i="3" s="1"/>
  <c r="E29" i="3" s="1"/>
  <c r="D24" i="3"/>
  <c r="D26" i="3" s="1"/>
  <c r="D29" i="3" s="1"/>
  <c r="C24" i="3"/>
  <c r="C26" i="3" s="1"/>
  <c r="C29" i="3" s="1"/>
  <c r="B24" i="3"/>
  <c r="B26" i="3" s="1"/>
  <c r="B29" i="3" s="1"/>
  <c r="I17" i="3"/>
  <c r="H17" i="3"/>
  <c r="G17" i="3"/>
  <c r="F17" i="3"/>
  <c r="E17" i="3"/>
  <c r="D17" i="3"/>
  <c r="C17" i="3"/>
  <c r="B17" i="3"/>
  <c r="I11" i="3"/>
  <c r="I31" i="3" s="1"/>
  <c r="H11" i="3"/>
  <c r="H31" i="3" s="1"/>
  <c r="G11" i="3"/>
  <c r="G31" i="3" s="1"/>
  <c r="F11" i="3"/>
  <c r="F31" i="3" s="1"/>
  <c r="E11" i="3"/>
  <c r="E31" i="3" s="1"/>
  <c r="D11" i="3"/>
  <c r="D31" i="3" s="1"/>
  <c r="C11" i="3"/>
  <c r="C31" i="3" s="1"/>
  <c r="B11" i="3"/>
  <c r="B31" i="3" s="1"/>
  <c r="I33" i="2"/>
  <c r="H33" i="2"/>
  <c r="G33" i="2"/>
  <c r="F33" i="2"/>
  <c r="E33" i="2"/>
  <c r="D33" i="2"/>
  <c r="C33" i="2"/>
  <c r="B33" i="2"/>
  <c r="I27" i="2"/>
  <c r="H27" i="2"/>
  <c r="G27" i="2"/>
  <c r="F27" i="2"/>
  <c r="E27" i="2"/>
  <c r="D27" i="2"/>
  <c r="C27" i="2"/>
  <c r="B27" i="2"/>
  <c r="I10" i="2"/>
  <c r="H10" i="2"/>
  <c r="G10" i="2"/>
  <c r="F10" i="2"/>
  <c r="E10" i="2"/>
  <c r="D10" i="2"/>
  <c r="C10" i="2"/>
  <c r="B10" i="2"/>
  <c r="I8" i="2"/>
  <c r="I14" i="2" s="1"/>
  <c r="I23" i="2" s="1"/>
  <c r="I25" i="2" s="1"/>
  <c r="I30" i="2" s="1"/>
  <c r="I32" i="2" s="1"/>
  <c r="H8" i="2"/>
  <c r="H14" i="2" s="1"/>
  <c r="H23" i="2" s="1"/>
  <c r="H25" i="2" s="1"/>
  <c r="H30" i="2" s="1"/>
  <c r="H32" i="2" s="1"/>
  <c r="G8" i="2"/>
  <c r="G14" i="2" s="1"/>
  <c r="G23" i="2" s="1"/>
  <c r="G25" i="2" s="1"/>
  <c r="G30" i="2" s="1"/>
  <c r="G32" i="2" s="1"/>
  <c r="F8" i="2"/>
  <c r="F14" i="2" s="1"/>
  <c r="E8" i="2"/>
  <c r="E14" i="2" s="1"/>
  <c r="D8" i="2"/>
  <c r="D14" i="2" s="1"/>
  <c r="C8" i="2"/>
  <c r="C14" i="2" s="1"/>
  <c r="B8" i="2"/>
  <c r="B14" i="2" s="1"/>
  <c r="I43" i="1"/>
  <c r="H43" i="1"/>
  <c r="G43" i="1"/>
  <c r="F43" i="1"/>
  <c r="E43" i="1"/>
  <c r="D43" i="1"/>
  <c r="C43" i="1"/>
  <c r="B43" i="1"/>
  <c r="I35" i="1"/>
  <c r="I42" i="1" s="1"/>
  <c r="H35" i="1"/>
  <c r="H42" i="1" s="1"/>
  <c r="G35" i="1"/>
  <c r="G42" i="1" s="1"/>
  <c r="F35" i="1"/>
  <c r="F8" i="4" s="1"/>
  <c r="E35" i="1"/>
  <c r="E42" i="1" s="1"/>
  <c r="D35" i="1"/>
  <c r="D42" i="1" s="1"/>
  <c r="C35" i="1"/>
  <c r="C42" i="1" s="1"/>
  <c r="B35" i="1"/>
  <c r="B8" i="4" s="1"/>
  <c r="I26" i="1"/>
  <c r="H26" i="1"/>
  <c r="G26" i="1"/>
  <c r="F26" i="1"/>
  <c r="E26" i="1"/>
  <c r="D26" i="1"/>
  <c r="C26" i="1"/>
  <c r="B26" i="1"/>
  <c r="I21" i="1"/>
  <c r="I33" i="1" s="1"/>
  <c r="I40" i="1" s="1"/>
  <c r="H21" i="1"/>
  <c r="H33" i="1" s="1"/>
  <c r="H40" i="1" s="1"/>
  <c r="G21" i="1"/>
  <c r="G33" i="1" s="1"/>
  <c r="G40" i="1" s="1"/>
  <c r="F21" i="1"/>
  <c r="F33" i="1" s="1"/>
  <c r="F40" i="1" s="1"/>
  <c r="E21" i="1"/>
  <c r="E33" i="1" s="1"/>
  <c r="E40" i="1" s="1"/>
  <c r="D21" i="1"/>
  <c r="D33" i="1" s="1"/>
  <c r="D40" i="1" s="1"/>
  <c r="C21" i="1"/>
  <c r="C33" i="1" s="1"/>
  <c r="C40" i="1" s="1"/>
  <c r="B21" i="1"/>
  <c r="B33" i="1" s="1"/>
  <c r="B40" i="1" s="1"/>
  <c r="I10" i="1"/>
  <c r="H10" i="1"/>
  <c r="G10" i="1"/>
  <c r="F10" i="1"/>
  <c r="E10" i="1"/>
  <c r="E9" i="4" s="1"/>
  <c r="D10" i="1"/>
  <c r="D9" i="4" s="1"/>
  <c r="C10" i="1"/>
  <c r="C9" i="4" s="1"/>
  <c r="B10" i="1"/>
  <c r="I6" i="1"/>
  <c r="I17" i="1" s="1"/>
  <c r="H6" i="1"/>
  <c r="H17" i="1" s="1"/>
  <c r="G6" i="1"/>
  <c r="G17" i="1" s="1"/>
  <c r="F6" i="1"/>
  <c r="F17" i="1" s="1"/>
  <c r="E6" i="1"/>
  <c r="E17" i="1" s="1"/>
  <c r="D6" i="1"/>
  <c r="D17" i="1" s="1"/>
  <c r="C6" i="1"/>
  <c r="C17" i="1" s="1"/>
  <c r="B6" i="1"/>
  <c r="B17" i="1" s="1"/>
  <c r="E11" i="4" l="1"/>
  <c r="E23" i="2"/>
  <c r="E25" i="2" s="1"/>
  <c r="E30" i="2" s="1"/>
  <c r="B11" i="4"/>
  <c r="B23" i="2"/>
  <c r="B25" i="2" s="1"/>
  <c r="B30" i="2" s="1"/>
  <c r="F11" i="4"/>
  <c r="F23" i="2"/>
  <c r="F25" i="2" s="1"/>
  <c r="F30" i="2" s="1"/>
  <c r="C11" i="4"/>
  <c r="C23" i="2"/>
  <c r="C25" i="2" s="1"/>
  <c r="C30" i="2" s="1"/>
  <c r="D23" i="2"/>
  <c r="D25" i="2" s="1"/>
  <c r="D30" i="2" s="1"/>
  <c r="D11" i="4"/>
  <c r="B42" i="1"/>
  <c r="F42" i="1"/>
  <c r="D8" i="4"/>
  <c r="E8" i="4"/>
  <c r="B12" i="4" l="1"/>
  <c r="B7" i="4"/>
  <c r="B10" i="4"/>
  <c r="B6" i="4"/>
  <c r="B32" i="2"/>
  <c r="F12" i="4"/>
  <c r="F7" i="4"/>
  <c r="F10" i="4"/>
  <c r="F6" i="4"/>
  <c r="F32" i="2"/>
  <c r="E10" i="4"/>
  <c r="E6" i="4"/>
  <c r="E12" i="4"/>
  <c r="E7" i="4"/>
  <c r="E32" i="2"/>
  <c r="C7" i="4"/>
  <c r="C10" i="4"/>
  <c r="C6" i="4"/>
  <c r="C32" i="2"/>
  <c r="C12" i="4"/>
  <c r="D10" i="4"/>
  <c r="D6" i="4"/>
  <c r="D32" i="2"/>
  <c r="D7" i="4"/>
  <c r="D12" i="4"/>
</calcChain>
</file>

<file path=xl/sharedStrings.xml><?xml version="1.0" encoding="utf-8"?>
<sst xmlns="http://schemas.openxmlformats.org/spreadsheetml/2006/main" count="121" uniqueCount="88">
  <si>
    <t>OLYMPIC ACCESSORIES LIMITED</t>
  </si>
  <si>
    <t>Income Statement</t>
  </si>
  <si>
    <t>Balance Sheet</t>
  </si>
  <si>
    <t>Not Found</t>
  </si>
  <si>
    <t>Cash Flow Statement</t>
  </si>
  <si>
    <t>As at quarter end</t>
  </si>
  <si>
    <t>Quarter 3</t>
  </si>
  <si>
    <t>Quarter 2</t>
  </si>
  <si>
    <t>Quarter 1</t>
  </si>
  <si>
    <t>Net Revenues</t>
  </si>
  <si>
    <t>ASSETS</t>
  </si>
  <si>
    <t>Net Cash Flows - Operating Activities</t>
  </si>
  <si>
    <t>Cost of goods sold</t>
  </si>
  <si>
    <t>NON CURRENT ASSETS</t>
  </si>
  <si>
    <t>Receipts from Customers and others</t>
  </si>
  <si>
    <t>Payment to Suppliers and Employees</t>
  </si>
  <si>
    <t>Gross Profit</t>
  </si>
  <si>
    <t>Interest Expense</t>
  </si>
  <si>
    <t>Income Tax Paid</t>
  </si>
  <si>
    <t>Property,Plant  and  Equipment</t>
  </si>
  <si>
    <t>Capital Work in Progress</t>
  </si>
  <si>
    <t>Operating Incomes/Expenses</t>
  </si>
  <si>
    <t>CURRENT ASSETS</t>
  </si>
  <si>
    <t>Administrative Expenses</t>
  </si>
  <si>
    <t>Net Cash Flows - Investment Activities</t>
  </si>
  <si>
    <t>Selling and Distribution Expenses</t>
  </si>
  <si>
    <t xml:space="preserve">Acquisition of Fixed Assets </t>
  </si>
  <si>
    <t>Inventories</t>
  </si>
  <si>
    <t>Trade and other receivables</t>
  </si>
  <si>
    <t>Operating Profit</t>
  </si>
  <si>
    <t>Advances,  Deposits and Prepayments</t>
  </si>
  <si>
    <t>Sale of Demolish of Fixed Assets</t>
  </si>
  <si>
    <t>Non-Operating Income/(Expenses)</t>
  </si>
  <si>
    <t>Investment in FDR</t>
  </si>
  <si>
    <t>Cash and Cash Equivalents</t>
  </si>
  <si>
    <t>Financial Expenses</t>
  </si>
  <si>
    <t>IPO Expenses</t>
  </si>
  <si>
    <t>Net Cash Flows - Financing Activities</t>
  </si>
  <si>
    <t>Other Income</t>
  </si>
  <si>
    <t>Received/(Payment) for Dividend Payable</t>
  </si>
  <si>
    <t>Loss on disposal of fixed assets</t>
  </si>
  <si>
    <t>Received/(Repayment) for Short term loan from bank</t>
  </si>
  <si>
    <t>Loss on Demolish of Fixed assets</t>
  </si>
  <si>
    <t>Net Decrease in Long term loan from bank</t>
  </si>
  <si>
    <t>Foreign Exchange Gain/Loss</t>
  </si>
  <si>
    <t>Received/[Payment] for IPO Refund Payable</t>
  </si>
  <si>
    <t>Foreign currency gain/(loss)</t>
  </si>
  <si>
    <t>Liabilities and Capital</t>
  </si>
  <si>
    <t>Profit Before contribution to WPPF</t>
  </si>
  <si>
    <t>Liabilities</t>
  </si>
  <si>
    <t>Net Change in Cash Flows</t>
  </si>
  <si>
    <t>Contribution to WPPF</t>
  </si>
  <si>
    <t>Non Current Liabilities</t>
  </si>
  <si>
    <t>Profit Before Taxation</t>
  </si>
  <si>
    <t>Effects of exchange rate changes on cash and cash equivalents</t>
  </si>
  <si>
    <t>Cash and Cash Equivalents at Beginning Period</t>
  </si>
  <si>
    <t>Long Term Loan</t>
  </si>
  <si>
    <t>Cash and Cash Equivalents at End of Period</t>
  </si>
  <si>
    <t>Provision for Taxation</t>
  </si>
  <si>
    <t>Advance for factory floor rent</t>
  </si>
  <si>
    <t>Income Tax Expenses</t>
  </si>
  <si>
    <t>Deferred Tax Liabilities</t>
  </si>
  <si>
    <t>Deferred Tax Expenses</t>
  </si>
  <si>
    <t>Net Operating Cash Flow Per Share</t>
  </si>
  <si>
    <t>Net Profit</t>
  </si>
  <si>
    <t>Current Liabilities</t>
  </si>
  <si>
    <t>Short term Borrowings</t>
  </si>
  <si>
    <t>Earnings per share (par value Taka 10)</t>
  </si>
  <si>
    <t>Creditors and Accruals</t>
  </si>
  <si>
    <t>Shares to Calculate NOCFPS</t>
  </si>
  <si>
    <t>Dividend Payable</t>
  </si>
  <si>
    <t>Cash dividend payable</t>
  </si>
  <si>
    <t>IPO Refund Liability</t>
  </si>
  <si>
    <t>Shares to Calculate EPS</t>
  </si>
  <si>
    <t>Shareholders’ Equity</t>
  </si>
  <si>
    <t>Share Capital</t>
  </si>
  <si>
    <t>Share Money Deposit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</si>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</sst>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2" fillId="2" borderId="1" xfId="0" applyNumberFormat="1" applyFont="1" applyFill="1" applyBorder="1" applyAlignment="1">
      <alignment horizontal="center"/>
    </xf>
    <xf numFmtId="41" fontId="1" fillId="0" borderId="0" xfId="0" applyNumberFormat="1" applyFont="1" applyAlignment="1">
      <alignment horizontal="right"/>
    </xf>
    <xf numFmtId="41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41" fontId="6" fillId="0" borderId="0" xfId="0" applyNumberFormat="1" applyFont="1" applyAlignment="1"/>
    <xf numFmtId="0" fontId="7" fillId="0" borderId="0" xfId="0" applyFont="1"/>
    <xf numFmtId="0" fontId="8" fillId="0" borderId="0" xfId="0" applyFont="1"/>
    <xf numFmtId="41" fontId="2" fillId="0" borderId="2" xfId="0" applyNumberFormat="1" applyFont="1" applyBorder="1"/>
    <xf numFmtId="41" fontId="1" fillId="0" borderId="0" xfId="0" applyNumberFormat="1" applyFont="1"/>
    <xf numFmtId="41" fontId="1" fillId="0" borderId="3" xfId="0" applyNumberFormat="1" applyFont="1" applyBorder="1"/>
    <xf numFmtId="41" fontId="2" fillId="0" borderId="0" xfId="0" applyNumberFormat="1" applyFont="1" applyAlignment="1">
      <alignment wrapText="1"/>
    </xf>
    <xf numFmtId="41" fontId="6" fillId="0" borderId="0" xfId="0" applyNumberFormat="1" applyFont="1" applyAlignment="1">
      <alignment wrapText="1"/>
    </xf>
    <xf numFmtId="0" fontId="1" fillId="0" borderId="4" xfId="0" applyFont="1" applyBorder="1"/>
    <xf numFmtId="0" fontId="3" fillId="0" borderId="2" xfId="0" applyFont="1" applyBorder="1" applyAlignment="1">
      <alignment horizontal="left"/>
    </xf>
    <xf numFmtId="0" fontId="9" fillId="0" borderId="0" xfId="0" applyFont="1" applyAlignment="1">
      <alignment horizontal="left"/>
    </xf>
    <xf numFmtId="43" fontId="1" fillId="0" borderId="0" xfId="0" applyNumberFormat="1" applyFont="1"/>
    <xf numFmtId="41" fontId="1" fillId="0" borderId="4" xfId="0" applyNumberFormat="1" applyFont="1" applyBorder="1"/>
    <xf numFmtId="165" fontId="1" fillId="0" borderId="0" xfId="0" applyNumberFormat="1" applyFont="1"/>
    <xf numFmtId="165" fontId="2" fillId="0" borderId="0" xfId="0" applyNumberFormat="1" applyFont="1"/>
    <xf numFmtId="165" fontId="1" fillId="0" borderId="5" xfId="0" applyNumberFormat="1" applyFont="1" applyBorder="1"/>
    <xf numFmtId="41" fontId="10" fillId="0" borderId="0" xfId="0" applyNumberFormat="1" applyFont="1" applyAlignme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1.875" customWidth="1"/>
    <col min="2" max="2" width="15.75" customWidth="1"/>
    <col min="3" max="3" width="12.5" customWidth="1"/>
    <col min="4" max="4" width="12.875" customWidth="1"/>
    <col min="5" max="6" width="15.75" customWidth="1"/>
    <col min="7" max="7" width="13.875" customWidth="1"/>
    <col min="8" max="8" width="13.25" customWidth="1"/>
    <col min="9" max="9" width="15.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5</v>
      </c>
      <c r="B3" s="5" t="s">
        <v>6</v>
      </c>
      <c r="C3" s="5" t="s">
        <v>7</v>
      </c>
      <c r="D3" s="5" t="s">
        <v>6</v>
      </c>
      <c r="E3" s="5" t="s">
        <v>8</v>
      </c>
      <c r="F3" s="5" t="s">
        <v>7</v>
      </c>
      <c r="G3" s="5" t="s">
        <v>6</v>
      </c>
      <c r="H3" s="6" t="s">
        <v>8</v>
      </c>
      <c r="I3" s="5" t="s">
        <v>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B4" s="8">
        <v>42825</v>
      </c>
      <c r="C4" s="8">
        <v>43465</v>
      </c>
      <c r="D4" s="8">
        <v>43190</v>
      </c>
      <c r="E4" s="8">
        <v>43373</v>
      </c>
      <c r="F4" s="8">
        <v>43465</v>
      </c>
      <c r="G4" s="8">
        <v>43555</v>
      </c>
      <c r="H4" s="9">
        <v>43738</v>
      </c>
      <c r="I4" s="9">
        <v>43830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12" t="s">
        <v>10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 t="s">
        <v>13</v>
      </c>
      <c r="B6" s="17">
        <f t="shared" ref="B6:I6" si="0">SUM(B7:B8)</f>
        <v>0</v>
      </c>
      <c r="C6" s="17">
        <f t="shared" si="0"/>
        <v>1263619769</v>
      </c>
      <c r="D6" s="17">
        <f t="shared" si="0"/>
        <v>1315525467</v>
      </c>
      <c r="E6" s="17">
        <f t="shared" si="0"/>
        <v>1367268093</v>
      </c>
      <c r="F6" s="17">
        <f t="shared" si="0"/>
        <v>1457687547</v>
      </c>
      <c r="G6" s="17">
        <f t="shared" si="0"/>
        <v>1472550416</v>
      </c>
      <c r="H6" s="17">
        <f t="shared" si="0"/>
        <v>1635033094</v>
      </c>
      <c r="I6" s="17">
        <f t="shared" si="0"/>
        <v>1666354388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19</v>
      </c>
      <c r="B7" s="2"/>
      <c r="C7" s="2">
        <v>1010251478</v>
      </c>
      <c r="D7" s="2">
        <v>1064657176</v>
      </c>
      <c r="E7" s="2">
        <v>1153168396</v>
      </c>
      <c r="F7" s="2">
        <v>1223599657</v>
      </c>
      <c r="G7" s="2">
        <v>1429453618</v>
      </c>
      <c r="H7" s="13">
        <v>1381764748</v>
      </c>
      <c r="I7" s="13">
        <v>1430035796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20</v>
      </c>
      <c r="B8" s="2"/>
      <c r="C8" s="2">
        <v>253368291</v>
      </c>
      <c r="D8" s="2">
        <v>250868291</v>
      </c>
      <c r="E8" s="2">
        <v>214099697</v>
      </c>
      <c r="F8" s="2">
        <v>234087890</v>
      </c>
      <c r="G8" s="2">
        <v>43096798</v>
      </c>
      <c r="H8" s="13">
        <v>253268346</v>
      </c>
      <c r="I8" s="13">
        <v>236318592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5" t="s">
        <v>22</v>
      </c>
      <c r="B10" s="17">
        <f t="shared" ref="B10:I10" si="1">SUM(B11:B15)</f>
        <v>0</v>
      </c>
      <c r="C10" s="17">
        <f t="shared" si="1"/>
        <v>1178742311</v>
      </c>
      <c r="D10" s="17">
        <f t="shared" si="1"/>
        <v>1170369664</v>
      </c>
      <c r="E10" s="17">
        <f t="shared" si="1"/>
        <v>1130786426</v>
      </c>
      <c r="F10" s="17">
        <f t="shared" si="1"/>
        <v>1087345613</v>
      </c>
      <c r="G10" s="17">
        <f t="shared" si="1"/>
        <v>1124359321</v>
      </c>
      <c r="H10" s="17">
        <f t="shared" si="1"/>
        <v>954485137</v>
      </c>
      <c r="I10" s="17">
        <f t="shared" si="1"/>
        <v>921746350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27</v>
      </c>
      <c r="B11" s="2"/>
      <c r="C11" s="2">
        <v>477961374</v>
      </c>
      <c r="D11" s="2">
        <v>503265304</v>
      </c>
      <c r="E11" s="2">
        <v>489760686</v>
      </c>
      <c r="F11" s="2">
        <v>482881894</v>
      </c>
      <c r="G11" s="2">
        <v>498429248</v>
      </c>
      <c r="H11" s="13">
        <v>378100304</v>
      </c>
      <c r="I11" s="13">
        <v>381686598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28</v>
      </c>
      <c r="B12" s="2"/>
      <c r="C12" s="2">
        <v>583527810</v>
      </c>
      <c r="D12" s="2">
        <v>542144160</v>
      </c>
      <c r="E12" s="2">
        <v>535987505</v>
      </c>
      <c r="F12" s="2">
        <v>497112891</v>
      </c>
      <c r="G12" s="2">
        <v>476421953</v>
      </c>
      <c r="H12" s="13">
        <v>472593261</v>
      </c>
      <c r="I12" s="13">
        <v>395986605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30</v>
      </c>
      <c r="B13" s="2"/>
      <c r="C13" s="2">
        <v>93559138</v>
      </c>
      <c r="D13" s="2">
        <v>110549966</v>
      </c>
      <c r="E13" s="2">
        <v>87404175</v>
      </c>
      <c r="F13" s="2">
        <v>81077368</v>
      </c>
      <c r="G13" s="2">
        <v>94440364</v>
      </c>
      <c r="H13" s="13">
        <v>83594107</v>
      </c>
      <c r="I13" s="13">
        <v>116541527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3" t="s">
        <v>33</v>
      </c>
      <c r="B14" s="2"/>
      <c r="C14" s="2"/>
      <c r="D14" s="2"/>
      <c r="E14" s="2"/>
      <c r="F14" s="2"/>
      <c r="G14" s="2"/>
      <c r="H14" s="13">
        <v>5150800</v>
      </c>
      <c r="I14" s="13">
        <v>5150800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34</v>
      </c>
      <c r="B15" s="2"/>
      <c r="C15" s="2">
        <v>23693989</v>
      </c>
      <c r="D15" s="2">
        <v>14410234</v>
      </c>
      <c r="E15" s="2">
        <v>17634060</v>
      </c>
      <c r="F15" s="2">
        <v>26273460</v>
      </c>
      <c r="G15" s="2">
        <v>55067756</v>
      </c>
      <c r="H15" s="13">
        <v>15046665</v>
      </c>
      <c r="I15" s="13">
        <v>22380820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7"/>
      <c r="B17" s="17">
        <f t="shared" ref="B17:C17" si="2">SUM(B6,B10)</f>
        <v>0</v>
      </c>
      <c r="C17" s="17">
        <f t="shared" si="2"/>
        <v>2442362080</v>
      </c>
      <c r="D17" s="17">
        <f>SUM(D6,D10)+1</f>
        <v>2485895132</v>
      </c>
      <c r="E17" s="17">
        <f t="shared" ref="E17:I17" si="3">SUM(E6,E10)</f>
        <v>2498054519</v>
      </c>
      <c r="F17" s="17">
        <f t="shared" si="3"/>
        <v>2545033160</v>
      </c>
      <c r="G17" s="17">
        <f t="shared" si="3"/>
        <v>2596909737</v>
      </c>
      <c r="H17" s="17">
        <f t="shared" si="3"/>
        <v>2589518231</v>
      </c>
      <c r="I17" s="17">
        <f t="shared" si="3"/>
        <v>2588100738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25">
      <c r="A19" s="22" t="s">
        <v>47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23" t="s">
        <v>49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5" t="s">
        <v>52</v>
      </c>
      <c r="B21" s="17">
        <f>SUM(B24)</f>
        <v>0</v>
      </c>
      <c r="C21" s="17">
        <f>SUM(C22:C24)</f>
        <v>44787645</v>
      </c>
      <c r="D21" s="17">
        <f t="shared" ref="D21:G21" si="4">SUM(D24)</f>
        <v>43655242</v>
      </c>
      <c r="E21" s="17">
        <f t="shared" si="4"/>
        <v>50493556</v>
      </c>
      <c r="F21" s="17">
        <f t="shared" si="4"/>
        <v>53290557</v>
      </c>
      <c r="G21" s="17">
        <f t="shared" si="4"/>
        <v>59424953</v>
      </c>
      <c r="H21" s="17">
        <f t="shared" ref="H21:I21" si="5">SUM(H22:H24)</f>
        <v>63991248</v>
      </c>
      <c r="I21" s="17">
        <f t="shared" si="5"/>
        <v>66421791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56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3" t="s">
        <v>59</v>
      </c>
      <c r="B23" s="2"/>
      <c r="C23" s="2"/>
      <c r="D23" s="2"/>
      <c r="E23" s="2"/>
      <c r="F23" s="2"/>
      <c r="G23" s="2"/>
      <c r="H23" s="13">
        <v>2500000</v>
      </c>
      <c r="I23" s="13">
        <v>2500000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61</v>
      </c>
      <c r="B24" s="2"/>
      <c r="C24" s="2">
        <v>44787645</v>
      </c>
      <c r="D24" s="2">
        <v>43655242</v>
      </c>
      <c r="E24" s="2">
        <v>50493556</v>
      </c>
      <c r="F24" s="2">
        <v>53290557</v>
      </c>
      <c r="G24" s="2">
        <v>59424953</v>
      </c>
      <c r="H24" s="13">
        <v>61491248</v>
      </c>
      <c r="I24" s="13">
        <v>63921791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5" t="s">
        <v>65</v>
      </c>
      <c r="B26" s="17">
        <f t="shared" ref="B26:I26" si="6">SUM(B27:B31)</f>
        <v>0</v>
      </c>
      <c r="C26" s="17">
        <f t="shared" si="6"/>
        <v>51098680</v>
      </c>
      <c r="D26" s="17">
        <f t="shared" si="6"/>
        <v>62673808</v>
      </c>
      <c r="E26" s="17">
        <f t="shared" si="6"/>
        <v>34476983</v>
      </c>
      <c r="F26" s="17">
        <f t="shared" si="6"/>
        <v>55033088</v>
      </c>
      <c r="G26" s="17">
        <f t="shared" si="6"/>
        <v>67717101</v>
      </c>
      <c r="H26" s="17">
        <f t="shared" si="6"/>
        <v>76039177</v>
      </c>
      <c r="I26" s="17">
        <f t="shared" si="6"/>
        <v>121262496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66</v>
      </c>
      <c r="B27" s="2"/>
      <c r="C27" s="2">
        <v>6832463</v>
      </c>
      <c r="D27" s="2">
        <v>12527075</v>
      </c>
      <c r="E27" s="2">
        <v>13548494</v>
      </c>
      <c r="F27" s="2">
        <v>33583241</v>
      </c>
      <c r="G27" s="2">
        <v>46220912</v>
      </c>
      <c r="H27" s="13">
        <v>62653965</v>
      </c>
      <c r="I27" s="13">
        <v>81366503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68</v>
      </c>
      <c r="B28" s="2"/>
      <c r="C28" s="2">
        <v>39366192</v>
      </c>
      <c r="D28" s="2">
        <v>45239832</v>
      </c>
      <c r="E28" s="2">
        <v>16020936</v>
      </c>
      <c r="F28" s="2">
        <v>16542294</v>
      </c>
      <c r="G28" s="2">
        <v>16621425</v>
      </c>
      <c r="H28" s="13">
        <v>8492995</v>
      </c>
      <c r="I28" s="13">
        <v>8896010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70</v>
      </c>
      <c r="B29" s="2"/>
      <c r="C29" s="2">
        <v>492708</v>
      </c>
      <c r="D29" s="2">
        <v>499584</v>
      </c>
      <c r="E29" s="2">
        <v>495236</v>
      </c>
      <c r="F29" s="2">
        <v>495236</v>
      </c>
      <c r="G29" s="2">
        <v>462447</v>
      </c>
      <c r="H29" s="13">
        <v>462447</v>
      </c>
      <c r="I29" s="13">
        <v>462447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3" t="s">
        <v>71</v>
      </c>
      <c r="B30" s="2"/>
      <c r="C30" s="2"/>
      <c r="D30" s="2"/>
      <c r="E30" s="2"/>
      <c r="F30" s="2"/>
      <c r="G30" s="2"/>
      <c r="H30" s="29"/>
      <c r="I30" s="13">
        <v>26894656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72</v>
      </c>
      <c r="B31" s="2"/>
      <c r="C31" s="2">
        <v>4407317</v>
      </c>
      <c r="D31" s="2">
        <v>4407317</v>
      </c>
      <c r="E31" s="2">
        <v>4412317</v>
      </c>
      <c r="F31" s="2">
        <v>4412317</v>
      </c>
      <c r="G31" s="2">
        <v>4412317</v>
      </c>
      <c r="H31" s="13">
        <v>4429770</v>
      </c>
      <c r="I31" s="13">
        <v>3642880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7"/>
      <c r="B32" s="17"/>
      <c r="C32" s="17"/>
      <c r="D32" s="2"/>
      <c r="E32" s="1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7"/>
      <c r="B33" s="17">
        <f t="shared" ref="B33:I33" si="7">SUM(B21,B26)</f>
        <v>0</v>
      </c>
      <c r="C33" s="17">
        <f t="shared" si="7"/>
        <v>95886325</v>
      </c>
      <c r="D33" s="17">
        <f t="shared" si="7"/>
        <v>106329050</v>
      </c>
      <c r="E33" s="17">
        <f t="shared" si="7"/>
        <v>84970539</v>
      </c>
      <c r="F33" s="17">
        <f t="shared" si="7"/>
        <v>108323645</v>
      </c>
      <c r="G33" s="17">
        <f t="shared" si="7"/>
        <v>127142054</v>
      </c>
      <c r="H33" s="17">
        <f t="shared" si="7"/>
        <v>140030425</v>
      </c>
      <c r="I33" s="17">
        <f t="shared" si="7"/>
        <v>187684287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7"/>
      <c r="B34" s="17"/>
      <c r="C34" s="17"/>
      <c r="D34" s="2"/>
      <c r="E34" s="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5" t="s">
        <v>74</v>
      </c>
      <c r="B35" s="17">
        <f t="shared" ref="B35:I35" si="8">SUM(B36:B38)</f>
        <v>0</v>
      </c>
      <c r="C35" s="17">
        <f t="shared" si="8"/>
        <v>2346475756</v>
      </c>
      <c r="D35" s="17">
        <f t="shared" si="8"/>
        <v>2379566082</v>
      </c>
      <c r="E35" s="17">
        <f t="shared" si="8"/>
        <v>2413083979</v>
      </c>
      <c r="F35" s="17">
        <f t="shared" si="8"/>
        <v>2436709515</v>
      </c>
      <c r="G35" s="17">
        <f t="shared" si="8"/>
        <v>2469767682</v>
      </c>
      <c r="H35" s="17">
        <f t="shared" si="8"/>
        <v>2449487805</v>
      </c>
      <c r="I35" s="17">
        <f t="shared" si="8"/>
        <v>2400416450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75</v>
      </c>
      <c r="B36" s="2"/>
      <c r="C36" s="2">
        <v>1541154384</v>
      </c>
      <c r="D36" s="2">
        <v>1541154384</v>
      </c>
      <c r="E36" s="2">
        <v>1541154380</v>
      </c>
      <c r="F36" s="2">
        <v>1695269810</v>
      </c>
      <c r="G36" s="2">
        <v>1695269810</v>
      </c>
      <c r="H36" s="13">
        <v>1695269820</v>
      </c>
      <c r="I36" s="13">
        <v>1695269820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76</v>
      </c>
      <c r="B37" s="2"/>
      <c r="C37" s="2"/>
      <c r="D37" s="2"/>
      <c r="E37" s="2"/>
      <c r="F37" s="2">
        <v>741439705</v>
      </c>
      <c r="G37" s="2">
        <v>0</v>
      </c>
      <c r="H37" s="13">
        <v>0</v>
      </c>
      <c r="I37" s="13">
        <v>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77</v>
      </c>
      <c r="B38" s="2"/>
      <c r="C38" s="2">
        <v>805321372</v>
      </c>
      <c r="D38" s="2">
        <v>838411698</v>
      </c>
      <c r="E38" s="2">
        <v>871929599</v>
      </c>
      <c r="F38" s="2"/>
      <c r="G38" s="2">
        <v>774497872</v>
      </c>
      <c r="H38" s="13">
        <v>754217985</v>
      </c>
      <c r="I38" s="13">
        <v>705146630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7"/>
      <c r="B40" s="17">
        <f>SUM(B33,B35)</f>
        <v>0</v>
      </c>
      <c r="C40" s="17">
        <f>SUM(C33,C35)-1</f>
        <v>2442362080</v>
      </c>
      <c r="D40" s="17">
        <f>SUM(D33,D35)</f>
        <v>2485895132</v>
      </c>
      <c r="E40" s="17">
        <f>SUM(E33,E35)+1</f>
        <v>2498054519</v>
      </c>
      <c r="F40" s="17">
        <f t="shared" ref="F40:G40" si="9">SUM(F33,F35)</f>
        <v>2545033160</v>
      </c>
      <c r="G40" s="17">
        <f t="shared" si="9"/>
        <v>2596909736</v>
      </c>
      <c r="H40" s="17">
        <f t="shared" ref="H40:I40" si="10">SUM(H33,H35)+1</f>
        <v>2589518231</v>
      </c>
      <c r="I40" s="17">
        <f t="shared" si="10"/>
        <v>2588100738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1" t="s">
        <v>78</v>
      </c>
      <c r="B42" s="26" t="e">
        <f t="shared" ref="B42:I42" si="11">B35/(B36/10)</f>
        <v>#DIV/0!</v>
      </c>
      <c r="C42" s="26">
        <f t="shared" si="11"/>
        <v>15.225442566693564</v>
      </c>
      <c r="D42" s="26">
        <f t="shared" si="11"/>
        <v>15.440153865856958</v>
      </c>
      <c r="E42" s="26">
        <f t="shared" si="11"/>
        <v>15.657639561067205</v>
      </c>
      <c r="F42" s="26">
        <f t="shared" si="11"/>
        <v>14.373579359618278</v>
      </c>
      <c r="G42" s="26">
        <f t="shared" si="11"/>
        <v>14.568581752777158</v>
      </c>
      <c r="H42" s="26">
        <f t="shared" si="11"/>
        <v>14.44895541761016</v>
      </c>
      <c r="I42" s="26">
        <f t="shared" si="11"/>
        <v>14.159494976439797</v>
      </c>
      <c r="J42" s="2"/>
      <c r="K42" s="2"/>
      <c r="L42" s="2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 x14ac:dyDescent="0.25">
      <c r="A43" s="11" t="s">
        <v>79</v>
      </c>
      <c r="B43" s="2">
        <f t="shared" ref="B43:I43" si="12">B36/10</f>
        <v>0</v>
      </c>
      <c r="C43" s="2">
        <f t="shared" si="12"/>
        <v>154115438.40000001</v>
      </c>
      <c r="D43" s="2">
        <f t="shared" si="12"/>
        <v>154115438.40000001</v>
      </c>
      <c r="E43" s="2">
        <f t="shared" si="12"/>
        <v>154115438</v>
      </c>
      <c r="F43" s="2">
        <f t="shared" si="12"/>
        <v>169526981</v>
      </c>
      <c r="G43" s="2">
        <f t="shared" si="12"/>
        <v>169526981</v>
      </c>
      <c r="H43" s="2">
        <f t="shared" si="12"/>
        <v>169526982</v>
      </c>
      <c r="I43" s="2">
        <f t="shared" si="12"/>
        <v>169526982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0.75" customWidth="1"/>
    <col min="2" max="2" width="13.625" customWidth="1"/>
    <col min="3" max="3" width="12.875" customWidth="1"/>
    <col min="4" max="4" width="12.25" customWidth="1"/>
    <col min="5" max="6" width="13.125" customWidth="1"/>
    <col min="7" max="7" width="14.25" customWidth="1"/>
    <col min="8" max="8" width="12.125" customWidth="1"/>
    <col min="9" max="9" width="12" customWidth="1"/>
    <col min="10" max="26" width="7.625" customWidth="1"/>
  </cols>
  <sheetData>
    <row r="1" spans="1:26" ht="17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1" t="s">
        <v>1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customHeight="1" x14ac:dyDescent="0.25">
      <c r="A3" s="1" t="s">
        <v>5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7.25" customHeight="1" x14ac:dyDescent="0.25">
      <c r="B4" s="5" t="s">
        <v>6</v>
      </c>
      <c r="C4" s="5" t="s">
        <v>7</v>
      </c>
      <c r="D4" s="5" t="s">
        <v>6</v>
      </c>
      <c r="E4" s="5" t="s">
        <v>8</v>
      </c>
      <c r="F4" s="5" t="s">
        <v>7</v>
      </c>
      <c r="G4" s="5" t="s">
        <v>6</v>
      </c>
      <c r="H4" s="6" t="s">
        <v>8</v>
      </c>
      <c r="I4" s="5" t="s">
        <v>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7"/>
      <c r="B5" s="8">
        <v>42825</v>
      </c>
      <c r="C5" s="8">
        <v>43465</v>
      </c>
      <c r="D5" s="8">
        <v>43190</v>
      </c>
      <c r="E5" s="8">
        <v>43373</v>
      </c>
      <c r="F5" s="8">
        <v>43465</v>
      </c>
      <c r="G5" s="8">
        <v>43555</v>
      </c>
      <c r="H5" s="9">
        <v>43738</v>
      </c>
      <c r="I5" s="9">
        <v>43830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7.25" customHeight="1" x14ac:dyDescent="0.25">
      <c r="A6" s="11" t="s">
        <v>9</v>
      </c>
      <c r="B6" s="2"/>
      <c r="C6" s="2">
        <v>673283226</v>
      </c>
      <c r="D6" s="2">
        <v>1032217311</v>
      </c>
      <c r="E6" s="2">
        <v>300931855</v>
      </c>
      <c r="F6" s="2">
        <v>528688189</v>
      </c>
      <c r="G6" s="2">
        <v>773674082</v>
      </c>
      <c r="H6" s="13">
        <v>105336018</v>
      </c>
      <c r="I6" s="13">
        <v>222189528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7.25" customHeight="1" x14ac:dyDescent="0.25">
      <c r="A7" s="14" t="s">
        <v>12</v>
      </c>
      <c r="B7" s="16"/>
      <c r="C7" s="16">
        <v>532421822</v>
      </c>
      <c r="D7" s="2">
        <v>816728475</v>
      </c>
      <c r="E7" s="16">
        <v>246316478</v>
      </c>
      <c r="F7" s="2">
        <v>436715235</v>
      </c>
      <c r="G7" s="2">
        <v>633735141</v>
      </c>
      <c r="H7" s="13">
        <v>103944908</v>
      </c>
      <c r="I7" s="13">
        <v>219706680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customHeight="1" x14ac:dyDescent="0.25">
      <c r="A8" s="11" t="s">
        <v>16</v>
      </c>
      <c r="B8" s="17">
        <f t="shared" ref="B8:I8" si="0">B6-B7</f>
        <v>0</v>
      </c>
      <c r="C8" s="17">
        <f t="shared" si="0"/>
        <v>140861404</v>
      </c>
      <c r="D8" s="17">
        <f t="shared" si="0"/>
        <v>215488836</v>
      </c>
      <c r="E8" s="17">
        <f t="shared" si="0"/>
        <v>54615377</v>
      </c>
      <c r="F8" s="17">
        <f t="shared" si="0"/>
        <v>91972954</v>
      </c>
      <c r="G8" s="17">
        <f t="shared" si="0"/>
        <v>139938941</v>
      </c>
      <c r="H8" s="17">
        <f t="shared" si="0"/>
        <v>1391110</v>
      </c>
      <c r="I8" s="17">
        <f t="shared" si="0"/>
        <v>2482848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customHeight="1" x14ac:dyDescent="0.25">
      <c r="A9" s="17"/>
      <c r="B9" s="17"/>
      <c r="C9" s="17"/>
      <c r="D9" s="2"/>
      <c r="E9" s="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customHeight="1" x14ac:dyDescent="0.25">
      <c r="A10" s="11" t="s">
        <v>21</v>
      </c>
      <c r="B10" s="17">
        <f t="shared" ref="B10:I10" si="1">SUM(B11:B12)</f>
        <v>0</v>
      </c>
      <c r="C10" s="17">
        <f t="shared" si="1"/>
        <v>19256177</v>
      </c>
      <c r="D10" s="17">
        <f t="shared" si="1"/>
        <v>30090802</v>
      </c>
      <c r="E10" s="17">
        <f t="shared" si="1"/>
        <v>9879610</v>
      </c>
      <c r="F10" s="17">
        <f t="shared" si="1"/>
        <v>17423530</v>
      </c>
      <c r="G10" s="17">
        <f t="shared" si="1"/>
        <v>26101610</v>
      </c>
      <c r="H10" s="17">
        <f t="shared" si="1"/>
        <v>7931644</v>
      </c>
      <c r="I10" s="17">
        <f t="shared" si="1"/>
        <v>15195512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customHeight="1" x14ac:dyDescent="0.25">
      <c r="A11" s="2" t="s">
        <v>23</v>
      </c>
      <c r="B11" s="2"/>
      <c r="C11" s="2">
        <v>10985406</v>
      </c>
      <c r="D11" s="2">
        <v>18574793</v>
      </c>
      <c r="E11" s="2">
        <v>5936681</v>
      </c>
      <c r="F11" s="2">
        <v>10485872</v>
      </c>
      <c r="G11" s="2">
        <v>16339080</v>
      </c>
      <c r="H11" s="13">
        <v>5059022</v>
      </c>
      <c r="I11" s="13">
        <v>9679955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 x14ac:dyDescent="0.25">
      <c r="A12" s="2" t="s">
        <v>25</v>
      </c>
      <c r="B12" s="2"/>
      <c r="C12" s="2">
        <v>8270771</v>
      </c>
      <c r="D12" s="2">
        <v>11516009</v>
      </c>
      <c r="E12" s="2">
        <v>3942929</v>
      </c>
      <c r="F12" s="2">
        <v>6937658</v>
      </c>
      <c r="G12" s="2">
        <v>9762530</v>
      </c>
      <c r="H12" s="13">
        <v>2872622</v>
      </c>
      <c r="I12" s="13">
        <v>5515557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 customHeight="1" x14ac:dyDescent="0.25">
      <c r="A14" s="11" t="s">
        <v>29</v>
      </c>
      <c r="B14" s="17">
        <f t="shared" ref="B14:I14" si="2">B8-B10</f>
        <v>0</v>
      </c>
      <c r="C14" s="17">
        <f t="shared" si="2"/>
        <v>121605227</v>
      </c>
      <c r="D14" s="17">
        <f t="shared" si="2"/>
        <v>185398034</v>
      </c>
      <c r="E14" s="17">
        <f t="shared" si="2"/>
        <v>44735767</v>
      </c>
      <c r="F14" s="17">
        <f t="shared" si="2"/>
        <v>74549424</v>
      </c>
      <c r="G14" s="17">
        <f t="shared" si="2"/>
        <v>113837331</v>
      </c>
      <c r="H14" s="17">
        <f t="shared" si="2"/>
        <v>-6540534</v>
      </c>
      <c r="I14" s="17">
        <f t="shared" si="2"/>
        <v>-12712664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.25" customHeight="1" x14ac:dyDescent="0.25">
      <c r="A15" s="21" t="s">
        <v>32</v>
      </c>
      <c r="B15" s="17"/>
      <c r="C15" s="17"/>
      <c r="D15" s="17"/>
      <c r="E15" s="17"/>
      <c r="F15" s="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25" customHeight="1" x14ac:dyDescent="0.25">
      <c r="A16" s="2" t="s">
        <v>35</v>
      </c>
      <c r="B16" s="2"/>
      <c r="C16" s="2">
        <v>13890453</v>
      </c>
      <c r="D16" s="2">
        <v>20643232</v>
      </c>
      <c r="E16" s="2">
        <v>6858850</v>
      </c>
      <c r="F16" s="2">
        <v>9894390</v>
      </c>
      <c r="G16" s="2">
        <v>11545147</v>
      </c>
      <c r="H16" s="13">
        <v>4604701</v>
      </c>
      <c r="I16" s="13">
        <v>10802549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 x14ac:dyDescent="0.25">
      <c r="A17" s="2" t="s">
        <v>36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 x14ac:dyDescent="0.25">
      <c r="A18" s="2" t="s">
        <v>38</v>
      </c>
      <c r="B18" s="2"/>
      <c r="C18" s="2">
        <v>64242</v>
      </c>
      <c r="D18" s="2">
        <v>64242</v>
      </c>
      <c r="E18" s="2"/>
      <c r="F18" s="2">
        <v>55326</v>
      </c>
      <c r="G18" s="2">
        <v>86360</v>
      </c>
      <c r="H18" s="13">
        <v>682500</v>
      </c>
      <c r="I18" s="13">
        <v>1410085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 x14ac:dyDescent="0.25">
      <c r="A19" s="13" t="s">
        <v>40</v>
      </c>
      <c r="B19" s="2"/>
      <c r="C19" s="2"/>
      <c r="D19" s="2"/>
      <c r="E19" s="2"/>
      <c r="F19" s="2"/>
      <c r="G19" s="2"/>
      <c r="H19" s="13">
        <v>22509172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 x14ac:dyDescent="0.25">
      <c r="A20" s="13" t="s">
        <v>42</v>
      </c>
      <c r="B20" s="2"/>
      <c r="C20" s="2">
        <v>18067383</v>
      </c>
      <c r="D20" s="2">
        <v>37776125</v>
      </c>
      <c r="E20" s="2">
        <v>8962558</v>
      </c>
      <c r="F20" s="2">
        <v>8962558</v>
      </c>
      <c r="G20" s="2">
        <v>8962558</v>
      </c>
      <c r="H20" s="2"/>
      <c r="I20" s="13">
        <v>30332876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 x14ac:dyDescent="0.25">
      <c r="A21" s="2" t="s">
        <v>44</v>
      </c>
      <c r="B21" s="2"/>
      <c r="C21" s="2">
        <v>700399</v>
      </c>
      <c r="D21" s="2">
        <v>1125850</v>
      </c>
      <c r="E21" s="2">
        <v>459448</v>
      </c>
      <c r="F21" s="2">
        <v>740276</v>
      </c>
      <c r="G21" s="2">
        <v>876790</v>
      </c>
      <c r="H21" s="13">
        <v>183407</v>
      </c>
      <c r="I21" s="13">
        <v>684718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 x14ac:dyDescent="0.25">
      <c r="A22" s="2" t="s">
        <v>46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 x14ac:dyDescent="0.25">
      <c r="A23" s="11" t="s">
        <v>48</v>
      </c>
      <c r="B23" s="17">
        <f t="shared" ref="B23:C23" si="3">B14-B16-B17+B18-B20+B21</f>
        <v>0</v>
      </c>
      <c r="C23" s="17">
        <f t="shared" si="3"/>
        <v>90412032</v>
      </c>
      <c r="D23" s="17">
        <f>D14-D16-D17+D18-D20+D21+D22</f>
        <v>128168769</v>
      </c>
      <c r="E23" s="17">
        <f t="shared" ref="E23:G23" si="4">E14-E16-E17+E18-E20+E21</f>
        <v>29373807</v>
      </c>
      <c r="F23" s="17">
        <f t="shared" si="4"/>
        <v>56488078</v>
      </c>
      <c r="G23" s="17">
        <f t="shared" si="4"/>
        <v>94292776</v>
      </c>
      <c r="H23" s="17">
        <f t="shared" ref="H23:I23" si="5">H14-H16-H17+H18-H20+H21-H19</f>
        <v>-32788500</v>
      </c>
      <c r="I23" s="17">
        <f t="shared" si="5"/>
        <v>-51753286</v>
      </c>
      <c r="J23" s="2"/>
      <c r="K23" s="2"/>
      <c r="L23" s="2"/>
      <c r="M23" s="2"/>
      <c r="N23" s="2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7.25" customHeight="1" x14ac:dyDescent="0.25">
      <c r="A24" s="2" t="s">
        <v>51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 x14ac:dyDescent="0.25">
      <c r="A25" s="11" t="s">
        <v>53</v>
      </c>
      <c r="B25" s="17">
        <f t="shared" ref="B25:I25" si="6">B23-B24</f>
        <v>0</v>
      </c>
      <c r="C25" s="17">
        <f t="shared" si="6"/>
        <v>90412032</v>
      </c>
      <c r="D25" s="17">
        <f t="shared" si="6"/>
        <v>128168769</v>
      </c>
      <c r="E25" s="17">
        <f t="shared" si="6"/>
        <v>29373807</v>
      </c>
      <c r="F25" s="17">
        <f t="shared" si="6"/>
        <v>56488078</v>
      </c>
      <c r="G25" s="17">
        <f t="shared" si="6"/>
        <v>94292776</v>
      </c>
      <c r="H25" s="17">
        <f t="shared" si="6"/>
        <v>-32788500</v>
      </c>
      <c r="I25" s="17">
        <f t="shared" si="6"/>
        <v>-51753286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 x14ac:dyDescent="0.25">
      <c r="A26" s="1"/>
      <c r="B26" s="17"/>
      <c r="C26" s="17"/>
      <c r="D26" s="2"/>
      <c r="E26" s="17"/>
      <c r="F26" s="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customHeight="1" x14ac:dyDescent="0.25">
      <c r="A27" s="15" t="s">
        <v>58</v>
      </c>
      <c r="B27" s="17">
        <f t="shared" ref="B27:I27" si="7">SUM(B28:B29)</f>
        <v>0</v>
      </c>
      <c r="C27" s="17">
        <f t="shared" si="7"/>
        <v>11221985</v>
      </c>
      <c r="D27" s="17">
        <f t="shared" si="7"/>
        <v>15888395</v>
      </c>
      <c r="E27" s="17">
        <f t="shared" si="7"/>
        <v>3671726</v>
      </c>
      <c r="F27" s="17">
        <f t="shared" si="7"/>
        <v>7160460</v>
      </c>
      <c r="G27" s="17">
        <f t="shared" si="7"/>
        <v>11906991</v>
      </c>
      <c r="H27" s="17">
        <f t="shared" si="7"/>
        <v>1758506</v>
      </c>
      <c r="I27" s="17">
        <f t="shared" si="7"/>
        <v>4970419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 x14ac:dyDescent="0.25">
      <c r="A28" s="2" t="s">
        <v>60</v>
      </c>
      <c r="B28" s="2"/>
      <c r="C28" s="2">
        <v>9842529</v>
      </c>
      <c r="D28" s="2">
        <v>15641342</v>
      </c>
      <c r="E28" s="2">
        <v>3671726</v>
      </c>
      <c r="F28" s="2">
        <v>7160460</v>
      </c>
      <c r="G28" s="2">
        <v>11906991</v>
      </c>
      <c r="H28" s="13">
        <v>1758506</v>
      </c>
      <c r="I28" s="13">
        <v>4970419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 x14ac:dyDescent="0.25">
      <c r="A29" s="2" t="s">
        <v>62</v>
      </c>
      <c r="B29" s="2"/>
      <c r="C29" s="2">
        <v>1379456</v>
      </c>
      <c r="D29" s="2">
        <v>247053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 x14ac:dyDescent="0.25">
      <c r="A30" s="11" t="s">
        <v>64</v>
      </c>
      <c r="B30" s="25">
        <f>B25+B27</f>
        <v>0</v>
      </c>
      <c r="C30" s="25">
        <f t="shared" ref="C30:G30" si="8">C25-C27</f>
        <v>79190047</v>
      </c>
      <c r="D30" s="25">
        <f t="shared" si="8"/>
        <v>112280374</v>
      </c>
      <c r="E30" s="25">
        <f t="shared" si="8"/>
        <v>25702081</v>
      </c>
      <c r="F30" s="25">
        <f t="shared" si="8"/>
        <v>49327618</v>
      </c>
      <c r="G30" s="25">
        <f t="shared" si="8"/>
        <v>82385785</v>
      </c>
      <c r="H30" s="25">
        <f t="shared" ref="H30:I30" si="9">H25-H27-1</f>
        <v>-34547007</v>
      </c>
      <c r="I30" s="25">
        <f t="shared" si="9"/>
        <v>-56723706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 x14ac:dyDescent="0.25">
      <c r="A31" s="1"/>
      <c r="B31" s="17"/>
      <c r="C31" s="17"/>
      <c r="D31" s="2"/>
      <c r="E31" s="17"/>
      <c r="F31" s="1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 x14ac:dyDescent="0.25">
      <c r="A32" s="11" t="s">
        <v>67</v>
      </c>
      <c r="B32" s="28" t="e">
        <f>B30/('1'!B36/10)</f>
        <v>#DIV/0!</v>
      </c>
      <c r="C32" s="28">
        <f>C30/('1'!C36/10)</f>
        <v>0.51383591301518816</v>
      </c>
      <c r="D32" s="28">
        <f>D30/('1'!D36/10)</f>
        <v>0.72854721866722472</v>
      </c>
      <c r="E32" s="28">
        <f>E30/('1'!E36/10)</f>
        <v>0.16677161829822656</v>
      </c>
      <c r="F32" s="28">
        <f>F30/('1'!F36/10)</f>
        <v>0.29097207836196881</v>
      </c>
      <c r="G32" s="28">
        <f>G30/('1'!G36/10)</f>
        <v>0.48597447152084894</v>
      </c>
      <c r="H32" s="28">
        <f>H30/('1'!H36/10)</f>
        <v>-0.20378471080196545</v>
      </c>
      <c r="I32" s="28">
        <f>I30/('1'!I36/10)</f>
        <v>-0.33459986918188633</v>
      </c>
      <c r="J32" s="2"/>
      <c r="K32" s="2"/>
      <c r="L32" s="2"/>
      <c r="M32" s="2"/>
      <c r="N32" s="2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7.25" customHeight="1" x14ac:dyDescent="0.25">
      <c r="A33" s="21" t="s">
        <v>73</v>
      </c>
      <c r="B33" s="2">
        <f>'1'!B36/10</f>
        <v>0</v>
      </c>
      <c r="C33" s="2">
        <f>'1'!C36/10</f>
        <v>154115438.40000001</v>
      </c>
      <c r="D33" s="2">
        <f>'1'!D36/10</f>
        <v>154115438.40000001</v>
      </c>
      <c r="E33" s="2">
        <f>'1'!E36/10</f>
        <v>154115438</v>
      </c>
      <c r="F33" s="2">
        <f>'1'!F36/10</f>
        <v>169526981</v>
      </c>
      <c r="G33" s="2">
        <f>'1'!G36/10</f>
        <v>169526981</v>
      </c>
      <c r="H33" s="2">
        <f>'1'!H36/10</f>
        <v>169526982</v>
      </c>
      <c r="I33" s="2">
        <f>'1'!I36/10</f>
        <v>169526982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7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7.2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4" sqref="K14"/>
    </sheetView>
  </sheetViews>
  <sheetFormatPr defaultColWidth="12.625" defaultRowHeight="15" customHeight="1" x14ac:dyDescent="0.2"/>
  <cols>
    <col min="1" max="1" width="33.875" customWidth="1"/>
    <col min="2" max="2" width="13.125" customWidth="1"/>
    <col min="3" max="3" width="12.875" customWidth="1"/>
    <col min="4" max="6" width="13.125" customWidth="1"/>
    <col min="7" max="7" width="14.25" customWidth="1"/>
    <col min="8" max="8" width="11.75" customWidth="1"/>
    <col min="9" max="9" width="13.25" customWidth="1"/>
    <col min="10" max="17" width="8" customWidth="1"/>
    <col min="18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4</v>
      </c>
      <c r="B2" s="3"/>
      <c r="C2" s="3"/>
      <c r="D2" s="2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5</v>
      </c>
      <c r="B3" s="3"/>
      <c r="C3" s="3"/>
      <c r="D3" s="2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6</v>
      </c>
      <c r="C4" s="5" t="s">
        <v>7</v>
      </c>
      <c r="D4" s="5" t="s">
        <v>6</v>
      </c>
      <c r="E4" s="5" t="s">
        <v>8</v>
      </c>
      <c r="F4" s="5" t="s">
        <v>7</v>
      </c>
      <c r="G4" s="5" t="s">
        <v>6</v>
      </c>
      <c r="H4" s="6" t="s">
        <v>8</v>
      </c>
      <c r="I4" s="5" t="s">
        <v>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8">
        <v>42825</v>
      </c>
      <c r="C5" s="8">
        <v>43465</v>
      </c>
      <c r="D5" s="8">
        <v>43190</v>
      </c>
      <c r="E5" s="8">
        <v>43373</v>
      </c>
      <c r="F5" s="8">
        <v>43465</v>
      </c>
      <c r="G5" s="8">
        <v>43555</v>
      </c>
      <c r="H5" s="9">
        <v>43738</v>
      </c>
      <c r="I5" s="9">
        <v>43830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1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14</v>
      </c>
      <c r="B7" s="2"/>
      <c r="C7" s="2">
        <v>689462536</v>
      </c>
      <c r="D7" s="2">
        <v>1090205723</v>
      </c>
      <c r="E7" s="2">
        <v>302911794</v>
      </c>
      <c r="F7" s="2">
        <v>569859317</v>
      </c>
      <c r="G7" s="2">
        <v>835687813</v>
      </c>
      <c r="H7" s="13">
        <v>118970270</v>
      </c>
      <c r="I7" s="13">
        <v>313647700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15</v>
      </c>
      <c r="B8" s="2"/>
      <c r="C8" s="2">
        <v>-533696703</v>
      </c>
      <c r="D8" s="2">
        <v>-830430201</v>
      </c>
      <c r="E8" s="2">
        <v>-268724206</v>
      </c>
      <c r="F8" s="2">
        <v>-435764496</v>
      </c>
      <c r="G8" s="2">
        <v>-648937393</v>
      </c>
      <c r="H8" s="13">
        <v>-92834521</v>
      </c>
      <c r="I8" s="13">
        <v>-233014582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17</v>
      </c>
      <c r="B9" s="2"/>
      <c r="C9" s="2">
        <v>-13890453</v>
      </c>
      <c r="D9" s="2">
        <v>-20643232</v>
      </c>
      <c r="E9" s="2">
        <v>-6858850</v>
      </c>
      <c r="F9" s="2">
        <v>-9894390</v>
      </c>
      <c r="G9" s="2">
        <v>-11545147</v>
      </c>
      <c r="H9" s="13">
        <v>-4604701</v>
      </c>
      <c r="I9" s="13">
        <v>-10802549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18</v>
      </c>
      <c r="B10" s="2"/>
      <c r="C10" s="2">
        <v>-4740706</v>
      </c>
      <c r="D10" s="2">
        <v>-7634988</v>
      </c>
      <c r="E10" s="2">
        <v>-2284547</v>
      </c>
      <c r="F10" s="2">
        <v>-3418315</v>
      </c>
      <c r="G10" s="2">
        <v>-3910521</v>
      </c>
      <c r="H10" s="13">
        <v>-1309022</v>
      </c>
      <c r="I10" s="13">
        <v>-2090392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7"/>
      <c r="B11" s="18">
        <f t="shared" ref="B11:I11" si="0">SUM(B7:B10)</f>
        <v>0</v>
      </c>
      <c r="C11" s="18">
        <f t="shared" si="0"/>
        <v>137134674</v>
      </c>
      <c r="D11" s="18">
        <f t="shared" si="0"/>
        <v>231497302</v>
      </c>
      <c r="E11" s="18">
        <f t="shared" si="0"/>
        <v>25044191</v>
      </c>
      <c r="F11" s="18">
        <f t="shared" si="0"/>
        <v>120782116</v>
      </c>
      <c r="G11" s="18">
        <f t="shared" si="0"/>
        <v>171294752</v>
      </c>
      <c r="H11" s="18">
        <f t="shared" si="0"/>
        <v>20222026</v>
      </c>
      <c r="I11" s="18">
        <f t="shared" si="0"/>
        <v>67740177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1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9" t="s">
        <v>26</v>
      </c>
      <c r="B14" s="2"/>
      <c r="C14" s="2"/>
      <c r="D14" s="2">
        <v>-49087271</v>
      </c>
      <c r="E14" s="2"/>
      <c r="F14" s="2">
        <v>-29822684</v>
      </c>
      <c r="G14" s="2">
        <v>-64161791</v>
      </c>
      <c r="H14" s="2"/>
      <c r="I14" s="13">
        <v>-7856778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9" t="s">
        <v>20</v>
      </c>
      <c r="B15" s="2"/>
      <c r="C15" s="2">
        <v>-139748080</v>
      </c>
      <c r="D15" s="2">
        <v>-202248080</v>
      </c>
      <c r="E15" s="2">
        <v>-31055000</v>
      </c>
      <c r="F15" s="2">
        <v>-108385166</v>
      </c>
      <c r="G15" s="2">
        <v>-108385166</v>
      </c>
      <c r="H15" s="13">
        <v>-1565800</v>
      </c>
      <c r="I15" s="13">
        <v>-51830300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0" t="s">
        <v>31</v>
      </c>
      <c r="B16" s="2"/>
      <c r="C16" s="2">
        <v>1425500</v>
      </c>
      <c r="D16" s="2">
        <v>3664900</v>
      </c>
      <c r="E16" s="2">
        <v>1316400</v>
      </c>
      <c r="F16" s="2">
        <v>1316400</v>
      </c>
      <c r="G16" s="2">
        <v>1316400</v>
      </c>
      <c r="H16" s="2"/>
      <c r="I16" s="13"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7"/>
      <c r="B17" s="18">
        <f t="shared" ref="B17:I17" si="1">SUM(B14:B16)</f>
        <v>0</v>
      </c>
      <c r="C17" s="18">
        <f t="shared" si="1"/>
        <v>-138322580</v>
      </c>
      <c r="D17" s="18">
        <f t="shared" si="1"/>
        <v>-247670451</v>
      </c>
      <c r="E17" s="18">
        <f t="shared" si="1"/>
        <v>-29738600</v>
      </c>
      <c r="F17" s="18">
        <f t="shared" si="1"/>
        <v>-136891450</v>
      </c>
      <c r="G17" s="18">
        <f t="shared" si="1"/>
        <v>-171230557</v>
      </c>
      <c r="H17" s="18">
        <f t="shared" si="1"/>
        <v>-1565800</v>
      </c>
      <c r="I17" s="18">
        <f t="shared" si="1"/>
        <v>-59687078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1" t="s">
        <v>37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39</v>
      </c>
      <c r="B20" s="2"/>
      <c r="C20" s="2"/>
      <c r="D20" s="2">
        <v>6876</v>
      </c>
      <c r="E20" s="2">
        <v>-4349</v>
      </c>
      <c r="F20" s="2">
        <v>-4350</v>
      </c>
      <c r="G20" s="2">
        <v>-37138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41</v>
      </c>
      <c r="B21" s="2"/>
      <c r="C21" s="2">
        <v>-3418356</v>
      </c>
      <c r="D21" s="2">
        <v>2276256</v>
      </c>
      <c r="E21" s="2">
        <v>-22310929</v>
      </c>
      <c r="F21" s="2">
        <v>-2276182</v>
      </c>
      <c r="G21" s="2">
        <v>10361489</v>
      </c>
      <c r="H21" s="13">
        <v>-38346548</v>
      </c>
      <c r="I21" s="13">
        <v>-19634010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45</v>
      </c>
      <c r="B23" s="2"/>
      <c r="C23" s="2">
        <v>-20000</v>
      </c>
      <c r="D23" s="2">
        <v>-20000</v>
      </c>
      <c r="E23" s="2"/>
      <c r="F23" s="2"/>
      <c r="G23" s="2"/>
      <c r="H23" s="13">
        <v>-6464</v>
      </c>
      <c r="I23" s="13">
        <v>-793353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7"/>
      <c r="B24" s="18">
        <f t="shared" ref="B24:I24" si="2">SUM(B20:B23)</f>
        <v>0</v>
      </c>
      <c r="C24" s="18">
        <f t="shared" si="2"/>
        <v>-3438356</v>
      </c>
      <c r="D24" s="18">
        <f t="shared" si="2"/>
        <v>2263132</v>
      </c>
      <c r="E24" s="18">
        <f t="shared" si="2"/>
        <v>-22315278</v>
      </c>
      <c r="F24" s="18">
        <f t="shared" si="2"/>
        <v>-2280532</v>
      </c>
      <c r="G24" s="18">
        <f t="shared" si="2"/>
        <v>10324351</v>
      </c>
      <c r="H24" s="18">
        <f t="shared" si="2"/>
        <v>-38353012</v>
      </c>
      <c r="I24" s="18">
        <f t="shared" si="2"/>
        <v>-20427363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50</v>
      </c>
      <c r="B26" s="17">
        <f t="shared" ref="B26:H26" si="3">SUM(B24,B17,B11)</f>
        <v>0</v>
      </c>
      <c r="C26" s="17">
        <f t="shared" si="3"/>
        <v>-4626262</v>
      </c>
      <c r="D26" s="17">
        <f t="shared" si="3"/>
        <v>-13910017</v>
      </c>
      <c r="E26" s="17">
        <f t="shared" si="3"/>
        <v>-27009687</v>
      </c>
      <c r="F26" s="17">
        <f t="shared" si="3"/>
        <v>-18389866</v>
      </c>
      <c r="G26" s="17">
        <f t="shared" si="3"/>
        <v>10388546</v>
      </c>
      <c r="H26" s="17">
        <f t="shared" si="3"/>
        <v>-19696786</v>
      </c>
      <c r="I26" s="17">
        <f>SUM(I24,I17,I11)-1</f>
        <v>-12374265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1" t="s">
        <v>54</v>
      </c>
      <c r="B27" s="17"/>
      <c r="C27" s="17"/>
      <c r="D27" s="17"/>
      <c r="E27" s="17">
        <v>14181</v>
      </c>
      <c r="F27" s="17">
        <v>33760</v>
      </c>
      <c r="G27" s="2">
        <v>49643</v>
      </c>
      <c r="H27" s="13">
        <v>6616</v>
      </c>
      <c r="I27" s="13">
        <v>18249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1" t="s">
        <v>55</v>
      </c>
      <c r="B28" s="2"/>
      <c r="C28" s="2">
        <v>28320257</v>
      </c>
      <c r="D28" s="2">
        <v>28320251</v>
      </c>
      <c r="E28" s="2">
        <v>44629566</v>
      </c>
      <c r="F28" s="2">
        <v>44629566</v>
      </c>
      <c r="G28" s="2">
        <v>44629566</v>
      </c>
      <c r="H28" s="13">
        <v>34736836</v>
      </c>
      <c r="I28" s="13">
        <v>34736836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1" t="s">
        <v>57</v>
      </c>
      <c r="B29" s="17">
        <f t="shared" ref="B29:G29" si="4">SUM(B26:B28)</f>
        <v>0</v>
      </c>
      <c r="C29" s="17">
        <f t="shared" si="4"/>
        <v>23693995</v>
      </c>
      <c r="D29" s="17">
        <f t="shared" si="4"/>
        <v>14410234</v>
      </c>
      <c r="E29" s="17">
        <f t="shared" si="4"/>
        <v>17634060</v>
      </c>
      <c r="F29" s="17">
        <f t="shared" si="4"/>
        <v>26273460</v>
      </c>
      <c r="G29" s="17">
        <f t="shared" si="4"/>
        <v>55067755</v>
      </c>
      <c r="H29" s="17">
        <f>SUM(H26:H28)-1</f>
        <v>15046665</v>
      </c>
      <c r="I29" s="17">
        <f>SUM(I26:I28)</f>
        <v>22380820</v>
      </c>
      <c r="J29" s="2"/>
      <c r="K29" s="2"/>
      <c r="L29" s="2"/>
      <c r="M29" s="2"/>
      <c r="N29" s="17"/>
      <c r="O29" s="17"/>
      <c r="P29" s="17"/>
      <c r="Q29" s="17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B30" s="17"/>
      <c r="C30" s="17"/>
      <c r="D30" s="17"/>
      <c r="E30" s="17"/>
      <c r="F30" s="17"/>
      <c r="G30" s="17"/>
      <c r="H30" s="2"/>
      <c r="I30" s="2"/>
      <c r="J30" s="2"/>
      <c r="K30" s="2"/>
      <c r="L30" s="2"/>
      <c r="M30" s="2"/>
      <c r="N30" s="17"/>
      <c r="O30" s="17"/>
      <c r="P30" s="17"/>
      <c r="Q30" s="17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1" t="s">
        <v>63</v>
      </c>
      <c r="B31" s="24" t="e">
        <f>B11/('1'!B36/10)</f>
        <v>#DIV/0!</v>
      </c>
      <c r="C31" s="24">
        <f>C11/('1'!C36/10)</f>
        <v>0.88981788861459055</v>
      </c>
      <c r="D31" s="24">
        <f>D11/('1'!D36/10)</f>
        <v>1.5021032571646631</v>
      </c>
      <c r="E31" s="24">
        <f>E11/('1'!E36/10)</f>
        <v>0.16250280520242236</v>
      </c>
      <c r="F31" s="24">
        <f>F11/('1'!F36/10)</f>
        <v>0.71246544524968569</v>
      </c>
      <c r="G31" s="24">
        <f>G11/('1'!G36/10)</f>
        <v>1.0104276675581216</v>
      </c>
      <c r="H31" s="24">
        <f>H11/('1'!H36/10)</f>
        <v>0.11928499971762607</v>
      </c>
      <c r="I31" s="24">
        <f>I11/('1'!I36/10)</f>
        <v>0.39958345391885758</v>
      </c>
      <c r="J31" s="2"/>
      <c r="K31" s="2"/>
      <c r="L31" s="2"/>
      <c r="M31" s="2"/>
      <c r="N31" s="26"/>
      <c r="O31" s="26"/>
      <c r="P31" s="26"/>
      <c r="Q31" s="26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25">
      <c r="A32" s="11" t="s">
        <v>69</v>
      </c>
      <c r="B32" s="2">
        <f>'1'!B36/10</f>
        <v>0</v>
      </c>
      <c r="C32" s="2">
        <f>'1'!C36/10</f>
        <v>154115438.40000001</v>
      </c>
      <c r="D32" s="2">
        <f>'1'!D36/10</f>
        <v>154115438.40000001</v>
      </c>
      <c r="E32" s="2">
        <f>'1'!E36/10</f>
        <v>154115438</v>
      </c>
      <c r="F32" s="2">
        <f>'1'!F36/10</f>
        <v>169526981</v>
      </c>
      <c r="G32" s="2">
        <f>'1'!G36/10</f>
        <v>169526981</v>
      </c>
      <c r="H32" s="2">
        <f>'1'!H36/10</f>
        <v>169526982</v>
      </c>
      <c r="I32" s="2">
        <f>'1'!I36/10</f>
        <v>169526982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1" customWidth="1"/>
    <col min="3" max="3" width="13.5" customWidth="1"/>
    <col min="4" max="4" width="9.875" customWidth="1"/>
    <col min="5" max="5" width="9.5" customWidth="1"/>
    <col min="6" max="6" width="14.2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80</v>
      </c>
    </row>
    <row r="3" spans="1:6" x14ac:dyDescent="0.25">
      <c r="A3" s="1" t="s">
        <v>5</v>
      </c>
    </row>
    <row r="4" spans="1:6" x14ac:dyDescent="0.25">
      <c r="B4" s="5" t="s">
        <v>6</v>
      </c>
      <c r="C4" s="5" t="s">
        <v>7</v>
      </c>
      <c r="D4" s="5" t="s">
        <v>6</v>
      </c>
      <c r="E4" s="5" t="s">
        <v>8</v>
      </c>
      <c r="F4" s="5" t="s">
        <v>7</v>
      </c>
    </row>
    <row r="5" spans="1:6" ht="15.75" x14ac:dyDescent="0.25">
      <c r="B5" s="8">
        <v>42825</v>
      </c>
      <c r="C5" s="8">
        <v>43100</v>
      </c>
      <c r="D5" s="8">
        <v>43190</v>
      </c>
      <c r="E5" s="8">
        <v>43373</v>
      </c>
      <c r="F5" s="8">
        <v>43465</v>
      </c>
    </row>
    <row r="6" spans="1:6" x14ac:dyDescent="0.25">
      <c r="A6" s="14" t="s">
        <v>81</v>
      </c>
      <c r="B6" s="30" t="e">
        <f>'2'!B30/'1'!B17</f>
        <v>#DIV/0!</v>
      </c>
      <c r="C6" s="30">
        <f>'2'!C30/'1'!C17</f>
        <v>3.2423549173347797E-2</v>
      </c>
      <c r="D6" s="30">
        <f>'2'!D30/'1'!D17</f>
        <v>4.5166979312464418E-2</v>
      </c>
      <c r="E6" s="30">
        <f>'2'!E30/'1'!E17</f>
        <v>1.0288839096389633E-2</v>
      </c>
      <c r="F6" s="30">
        <f>'2'!F30/'1'!F17</f>
        <v>1.9381915636808442E-2</v>
      </c>
    </row>
    <row r="7" spans="1:6" x14ac:dyDescent="0.25">
      <c r="A7" s="14" t="s">
        <v>82</v>
      </c>
      <c r="B7" s="30" t="e">
        <f>'2'!B30/'1'!B35</f>
        <v>#DIV/0!</v>
      </c>
      <c r="C7" s="30">
        <f>'2'!C30/'1'!C35</f>
        <v>3.3748504239819642E-2</v>
      </c>
      <c r="D7" s="30">
        <f>'2'!D30/'1'!D35</f>
        <v>4.7185230470939282E-2</v>
      </c>
      <c r="E7" s="30">
        <f>'2'!E30/'1'!E35</f>
        <v>1.0651134077252933E-2</v>
      </c>
      <c r="F7" s="30">
        <f>'2'!F30/'1'!F35</f>
        <v>2.0243536497209433E-2</v>
      </c>
    </row>
    <row r="8" spans="1:6" x14ac:dyDescent="0.25">
      <c r="A8" s="14" t="s">
        <v>83</v>
      </c>
      <c r="B8" s="30" t="e">
        <f>'1'!B22/'1'!B35</f>
        <v>#DIV/0!</v>
      </c>
      <c r="C8" s="30">
        <f>'1'!C22/'1'!C35</f>
        <v>0</v>
      </c>
      <c r="D8" s="30">
        <f>'1'!D22/'1'!D35</f>
        <v>0</v>
      </c>
      <c r="E8" s="30">
        <f>'1'!E22/'1'!E35</f>
        <v>0</v>
      </c>
      <c r="F8" s="30">
        <f>'1'!F22/'1'!F35</f>
        <v>0</v>
      </c>
    </row>
    <row r="9" spans="1:6" x14ac:dyDescent="0.25">
      <c r="A9" s="14" t="s">
        <v>84</v>
      </c>
      <c r="B9" s="31" t="e">
        <f>'1'!B10/'1'!B26</f>
        <v>#DIV/0!</v>
      </c>
      <c r="C9" s="31">
        <f>'1'!C10/'1'!C26</f>
        <v>23.067960092119797</v>
      </c>
      <c r="D9" s="31">
        <f>'1'!D10/'1'!D26</f>
        <v>18.67398362007938</v>
      </c>
      <c r="E9" s="31">
        <f>'1'!E10/'1'!E26</f>
        <v>32.798299839635042</v>
      </c>
      <c r="F9" s="31">
        <f>'1'!F10/'1'!F26</f>
        <v>19.758033803227615</v>
      </c>
    </row>
    <row r="10" spans="1:6" x14ac:dyDescent="0.25">
      <c r="A10" s="14" t="s">
        <v>85</v>
      </c>
      <c r="B10" s="30" t="e">
        <f>'2'!B30/'2'!B6</f>
        <v>#DIV/0!</v>
      </c>
      <c r="C10" s="30">
        <f>'2'!C30/'2'!C6</f>
        <v>0.11761773343214109</v>
      </c>
      <c r="D10" s="30">
        <f>'2'!D30/'2'!D6</f>
        <v>0.10877590678190051</v>
      </c>
      <c r="E10" s="30">
        <f>'2'!E30/'2'!E6</f>
        <v>8.5408309465942051E-2</v>
      </c>
      <c r="F10" s="30">
        <f>'2'!F30/'2'!F6</f>
        <v>9.3301910325066864E-2</v>
      </c>
    </row>
    <row r="11" spans="1:6" x14ac:dyDescent="0.25">
      <c r="A11" s="14" t="s">
        <v>86</v>
      </c>
      <c r="B11" s="30" t="e">
        <f>'2'!B14/'2'!B6</f>
        <v>#DIV/0!</v>
      </c>
      <c r="C11" s="30">
        <f>'2'!C14/'2'!C6</f>
        <v>0.18061526309286072</v>
      </c>
      <c r="D11" s="30">
        <f>'2'!D14/'2'!D6</f>
        <v>0.17961143649139982</v>
      </c>
      <c r="E11" s="30">
        <f>'2'!E14/'2'!E6</f>
        <v>0.14865746599009932</v>
      </c>
      <c r="F11" s="30">
        <f>'2'!F14/'2'!F6</f>
        <v>0.14100830234359557</v>
      </c>
    </row>
    <row r="12" spans="1:6" x14ac:dyDescent="0.25">
      <c r="A12" s="14" t="s">
        <v>87</v>
      </c>
      <c r="B12" s="30" t="e">
        <f>'2'!B30/('1'!B35+'1'!B22)</f>
        <v>#DIV/0!</v>
      </c>
      <c r="C12" s="30">
        <f>'2'!C30/('1'!C35+'1'!C22)</f>
        <v>3.3748504239819642E-2</v>
      </c>
      <c r="D12" s="30">
        <f>'2'!D30/('1'!D35+'1'!D22)</f>
        <v>4.7185230470939282E-2</v>
      </c>
      <c r="E12" s="30">
        <f>'2'!E30/('1'!E35+'1'!E22)</f>
        <v>1.0651134077252933E-2</v>
      </c>
      <c r="F12" s="30">
        <f>'2'!F30/('1'!F35+'1'!F22)</f>
        <v>2.0243536497209433E-2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2020-04-11T14:54:59Z</dcterms:modified>
</cp:coreProperties>
</file>