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2" i="2"/>
  <c r="H13" i="2"/>
  <c r="H19" i="2" s="1"/>
  <c r="H59" i="1"/>
  <c r="H62" i="1"/>
  <c r="H58" i="1"/>
  <c r="H61" i="1" s="1"/>
  <c r="H51" i="1"/>
  <c r="H31" i="1"/>
  <c r="H21" i="1"/>
  <c r="H12" i="1"/>
  <c r="H9" i="2"/>
  <c r="H8" i="2"/>
  <c r="H39" i="3"/>
  <c r="H32" i="3"/>
  <c r="H22" i="3"/>
  <c r="H10" i="3"/>
  <c r="H14" i="3" s="1"/>
  <c r="G39" i="3"/>
  <c r="G32" i="3"/>
  <c r="G22" i="3"/>
  <c r="G10" i="3"/>
  <c r="G14" i="3" s="1"/>
  <c r="G13" i="2"/>
  <c r="G62" i="1"/>
  <c r="G58" i="1"/>
  <c r="G61" i="1" s="1"/>
  <c r="G51" i="1"/>
  <c r="G31" i="1"/>
  <c r="G21" i="1"/>
  <c r="G12" i="1"/>
  <c r="G24" i="2"/>
  <c r="F22" i="2"/>
  <c r="H34" i="3" l="1"/>
  <c r="H36" i="3" s="1"/>
  <c r="H38" i="3"/>
  <c r="H29" i="2"/>
  <c r="H32" i="2" s="1"/>
  <c r="H12" i="2"/>
  <c r="H52" i="1"/>
  <c r="H23" i="1"/>
  <c r="G34" i="3"/>
  <c r="G36" i="3" s="1"/>
  <c r="G38" i="3"/>
  <c r="G52" i="1"/>
  <c r="G59" i="1" s="1"/>
  <c r="G23" i="1"/>
  <c r="C29" i="2"/>
  <c r="D29" i="2"/>
  <c r="E29" i="2"/>
  <c r="F29" i="2"/>
  <c r="B29" i="2"/>
  <c r="C22" i="2"/>
  <c r="D22" i="2"/>
  <c r="E22" i="2"/>
  <c r="B22" i="2"/>
  <c r="C19" i="2"/>
  <c r="D19" i="2"/>
  <c r="E19" i="2"/>
  <c r="F19" i="2"/>
  <c r="B19" i="2"/>
  <c r="C13" i="2"/>
  <c r="D13" i="2"/>
  <c r="E13" i="2"/>
  <c r="F13" i="2"/>
  <c r="B13" i="2"/>
  <c r="B39" i="3" l="1"/>
  <c r="C39" i="3"/>
  <c r="D39" i="3"/>
  <c r="E39" i="3"/>
  <c r="F39" i="3"/>
  <c r="B62" i="1"/>
  <c r="C62" i="1"/>
  <c r="D62" i="1"/>
  <c r="E62" i="1"/>
  <c r="F62" i="1"/>
  <c r="F32" i="3" l="1"/>
  <c r="F51" i="1"/>
  <c r="D51" i="1"/>
  <c r="E51" i="1"/>
  <c r="C51" i="1"/>
  <c r="C32" i="3"/>
  <c r="E32" i="3" l="1"/>
  <c r="E21" i="1"/>
  <c r="E9" i="4" s="1"/>
  <c r="C21" i="1"/>
  <c r="C9" i="4" s="1"/>
  <c r="B22" i="3" l="1"/>
  <c r="B32" i="3"/>
  <c r="B51" i="1"/>
  <c r="B31" i="1"/>
  <c r="C10" i="3" l="1"/>
  <c r="C14" i="3" s="1"/>
  <c r="F10" i="3"/>
  <c r="F14" i="3" s="1"/>
  <c r="C22" i="3"/>
  <c r="F22" i="3"/>
  <c r="G8" i="2"/>
  <c r="G9" i="2"/>
  <c r="F31" i="1"/>
  <c r="G12" i="2" l="1"/>
  <c r="G19" i="2" s="1"/>
  <c r="G22" i="2" s="1"/>
  <c r="G29" i="2" s="1"/>
  <c r="G32" i="2" s="1"/>
  <c r="E22" i="3"/>
  <c r="E10" i="3"/>
  <c r="E14" i="3" s="1"/>
  <c r="D32" i="3"/>
  <c r="D22" i="3"/>
  <c r="D8" i="2"/>
  <c r="E8" i="2"/>
  <c r="C8" i="2"/>
  <c r="F8" i="2"/>
  <c r="D9" i="2"/>
  <c r="E9" i="2"/>
  <c r="C9" i="2"/>
  <c r="F9" i="2"/>
  <c r="D24" i="2"/>
  <c r="E24" i="2"/>
  <c r="C24" i="2"/>
  <c r="F24" i="2"/>
  <c r="B24" i="2"/>
  <c r="B9" i="2"/>
  <c r="B8" i="2"/>
  <c r="C31" i="1"/>
  <c r="E31" i="1"/>
  <c r="D31" i="1"/>
  <c r="D12" i="2" l="1"/>
  <c r="D11" i="4" s="1"/>
  <c r="C12" i="2"/>
  <c r="B12" i="2"/>
  <c r="E12" i="2"/>
  <c r="F12" i="2"/>
  <c r="C10" i="4" l="1"/>
  <c r="C11" i="4"/>
  <c r="F10" i="4"/>
  <c r="F11" i="4"/>
  <c r="E10" i="4"/>
  <c r="E11" i="4"/>
  <c r="D10" i="4"/>
  <c r="B10" i="4"/>
  <c r="B11" i="4"/>
  <c r="D10" i="3"/>
  <c r="D14" i="3" s="1"/>
  <c r="B10" i="3"/>
  <c r="B14" i="3" s="1"/>
  <c r="F12" i="1" l="1"/>
  <c r="C12" i="1"/>
  <c r="E12" i="1"/>
  <c r="D21" i="1"/>
  <c r="D9" i="4" s="1"/>
  <c r="D12" i="1"/>
  <c r="B12" i="1"/>
  <c r="E32" i="2" l="1"/>
  <c r="D32" i="2" l="1"/>
  <c r="F34" i="3"/>
  <c r="B34" i="3"/>
  <c r="D58" i="1"/>
  <c r="E58" i="1"/>
  <c r="C58" i="1"/>
  <c r="F58" i="1"/>
  <c r="F21" i="1"/>
  <c r="F9" i="4" s="1"/>
  <c r="B21" i="1"/>
  <c r="B9" i="4" s="1"/>
  <c r="F8" i="4" l="1"/>
  <c r="F12" i="4"/>
  <c r="F7" i="4"/>
  <c r="C7" i="4"/>
  <c r="C8" i="4"/>
  <c r="C12" i="4"/>
  <c r="E7" i="4"/>
  <c r="E12" i="4"/>
  <c r="E8" i="4"/>
  <c r="D8" i="4"/>
  <c r="D12" i="4"/>
  <c r="D7" i="4"/>
  <c r="F23" i="1"/>
  <c r="F6" i="4" s="1"/>
  <c r="C23" i="1"/>
  <c r="C6" i="4" s="1"/>
  <c r="B23" i="1"/>
  <c r="B6" i="4" s="1"/>
  <c r="D52" i="1"/>
  <c r="D59" i="1" s="1"/>
  <c r="F52" i="1"/>
  <c r="F59" i="1" s="1"/>
  <c r="D23" i="1"/>
  <c r="D6" i="4" s="1"/>
  <c r="C52" i="1"/>
  <c r="C59" i="1" s="1"/>
  <c r="E52" i="1"/>
  <c r="E59" i="1" s="1"/>
  <c r="E23" i="1"/>
  <c r="E6" i="4" s="1"/>
  <c r="D38" i="3"/>
  <c r="E38" i="3"/>
  <c r="C38" i="3"/>
  <c r="F38" i="3"/>
  <c r="B38" i="3"/>
  <c r="D34" i="3" l="1"/>
  <c r="D36" i="3" s="1"/>
  <c r="F36" i="3"/>
  <c r="C34" i="3"/>
  <c r="C36" i="3" s="1"/>
  <c r="E34" i="3"/>
  <c r="E36" i="3" s="1"/>
  <c r="F32" i="2" l="1"/>
  <c r="C32" i="2" l="1"/>
  <c r="B58" i="1" l="1"/>
  <c r="B12" i="4" l="1"/>
  <c r="B7" i="4"/>
  <c r="B8" i="4"/>
  <c r="B61" i="1"/>
  <c r="D61" i="1"/>
  <c r="F61" i="1"/>
  <c r="C61" i="1"/>
  <c r="E61" i="1"/>
  <c r="B52" i="1"/>
  <c r="B59" i="1" s="1"/>
  <c r="B36" i="3" l="1"/>
  <c r="B32" i="2" l="1"/>
</calcChain>
</file>

<file path=xl/sharedStrings.xml><?xml version="1.0" encoding="utf-8"?>
<sst xmlns="http://schemas.openxmlformats.org/spreadsheetml/2006/main" count="138" uniqueCount="107">
  <si>
    <t>CURRENT ASSETS</t>
  </si>
  <si>
    <t>Current Liabilities</t>
  </si>
  <si>
    <t>ASSETS</t>
  </si>
  <si>
    <t>Advance, Deposits &amp; Prepayments</t>
  </si>
  <si>
    <t>Property, Plant and Equipment- at cost less accumulated depriciation</t>
  </si>
  <si>
    <t>Capital Work-in Progress</t>
  </si>
  <si>
    <t>Investments</t>
  </si>
  <si>
    <t>Cash &amp; Cash equivalents</t>
  </si>
  <si>
    <t>Share Capital</t>
  </si>
  <si>
    <t>Reserve and surplus</t>
  </si>
  <si>
    <t>Long term Loan (secured)</t>
  </si>
  <si>
    <t xml:space="preserve">Current Tax </t>
  </si>
  <si>
    <t>Olympic Industries Limited</t>
  </si>
  <si>
    <t>Deferred Expenses (Lease Rent)</t>
  </si>
  <si>
    <t>Accounts Receivables</t>
  </si>
  <si>
    <t>Loans</t>
  </si>
  <si>
    <t>Lease Finance - Current Portion</t>
  </si>
  <si>
    <t>Interest Payable</t>
  </si>
  <si>
    <t>Creditors for Goods</t>
  </si>
  <si>
    <t>Creditors for Services</t>
  </si>
  <si>
    <t>Accrued Expenses</t>
  </si>
  <si>
    <t>Advance against Sales</t>
  </si>
  <si>
    <t>Liabilities for Other Finance</t>
  </si>
  <si>
    <t>Provision for Taxation</t>
  </si>
  <si>
    <t>Unclaimed Dividend</t>
  </si>
  <si>
    <t>Retatined Earnings- As per Statement of Changes in Shareholders’ Equity</t>
  </si>
  <si>
    <t>Lease Finance - Long Term</t>
  </si>
  <si>
    <t>Deferred Liabilities</t>
  </si>
  <si>
    <t xml:space="preserve">Deferred Tax Liabilities </t>
  </si>
  <si>
    <t>-</t>
  </si>
  <si>
    <t>Inventories</t>
  </si>
  <si>
    <t>Provision for Investment in Shares</t>
  </si>
  <si>
    <t>Intangible Asset</t>
  </si>
  <si>
    <t>Long Term Loan-Current Portion</t>
  </si>
  <si>
    <t>Trade and Other Recievables</t>
  </si>
  <si>
    <t>Employee Benefit Obligaton</t>
  </si>
  <si>
    <t>Administrative Expenses</t>
  </si>
  <si>
    <t>Selling Expenses</t>
  </si>
  <si>
    <t>Financial Cost</t>
  </si>
  <si>
    <t>Other Income</t>
  </si>
  <si>
    <t>Net Changes in Fair Value of Investment in Shares of Listed Companies</t>
  </si>
  <si>
    <t>Contribution to Workers Profit Participation &amp; Welfare Funds</t>
  </si>
  <si>
    <t>Deferred Tax</t>
  </si>
  <si>
    <t>Provision for Investment</t>
  </si>
  <si>
    <t>Other Expenses</t>
  </si>
  <si>
    <t xml:space="preserve">For the year </t>
  </si>
  <si>
    <t>For Earlier year</t>
  </si>
  <si>
    <t>Cash Receipts from Customers &amp; Others</t>
  </si>
  <si>
    <t>Cash Paid to suppliers and Employees</t>
  </si>
  <si>
    <t>Interest Paid</t>
  </si>
  <si>
    <t>Income taxes paid</t>
  </si>
  <si>
    <t>Interest Received</t>
  </si>
  <si>
    <t>Acquisition of Capital Assests</t>
  </si>
  <si>
    <t>Dividend Paid</t>
  </si>
  <si>
    <t>Lease Finance</t>
  </si>
  <si>
    <t>Proceeds from sale of Fixed Assets</t>
  </si>
  <si>
    <t>Related Parties</t>
  </si>
  <si>
    <t>Proceeds from sale of Investments in share</t>
  </si>
  <si>
    <t>Bank Charges</t>
  </si>
  <si>
    <t>Short-Term Loan</t>
  </si>
  <si>
    <t>Long-Term Loan</t>
  </si>
  <si>
    <t>Ratio</t>
  </si>
  <si>
    <t>Debt to Equity</t>
  </si>
  <si>
    <t>Current Ratio</t>
  </si>
  <si>
    <t>Operating Margin</t>
  </si>
  <si>
    <t>Quarter 2</t>
  </si>
  <si>
    <t>Quarter 3</t>
  </si>
  <si>
    <t>Quarter 1</t>
  </si>
  <si>
    <t>Consolidated Income Statement</t>
  </si>
  <si>
    <t>As at quarter end</t>
  </si>
  <si>
    <t>NON 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</si>
  <si>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</si>
  <si>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</si>
  <si>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</si>
  <si>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</si>
  <si>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</si>
  <si>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</si>
  <si>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Consolidated Balance Sheet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</si>
  <si>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</si>
  <si>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</si>
  <si>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</si>
  <si>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</si>
  <si>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</si>
  <si>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</si>
  <si>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Consolidated Cash Flow Statement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</si>
  <si>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</si>
  <si>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</si>
  <si>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</si>
  <si>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</si>
  <si>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</si>
  <si>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</si>
  <si>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</si>
  <si>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</si>
  <si>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</si>
  <si>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</si>
  <si>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</si>
  <si>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</si>
  <si>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</si>
  <si>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Quarter 4</t>
  </si>
  <si>
    <t>Quarter 5</t>
  </si>
  <si>
    <t>Profit Before contribution to WPPF</t>
  </si>
  <si>
    <t>Profit Before Taxation</t>
  </si>
  <si>
    <t>Net Profit</t>
  </si>
  <si>
    <t>Earnings per share (par value Taka 10)</t>
  </si>
  <si>
    <t>Shares to Calculate EPS</t>
  </si>
  <si>
    <t>Short-term Loans and Overdraft</t>
  </si>
  <si>
    <t>Employee Benefit Obligations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</si>
</sst>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0" fontId="0" fillId="0" borderId="0" xfId="0" applyFill="1"/>
    <xf numFmtId="164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0" fontId="2" fillId="0" borderId="0" xfId="0" applyFont="1" applyFill="1"/>
    <xf numFmtId="0" fontId="0" fillId="0" borderId="0" xfId="0" applyFill="1" applyBorder="1"/>
    <xf numFmtId="41" fontId="2" fillId="0" borderId="0" xfId="0" applyNumberFormat="1" applyFont="1" applyFill="1" applyAlignment="1">
      <alignment horizontal="right"/>
    </xf>
    <xf numFmtId="41" fontId="0" fillId="0" borderId="0" xfId="0" applyNumberForma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2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3"/>
    </xf>
    <xf numFmtId="41" fontId="1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1" fillId="0" borderId="0" xfId="1" applyNumberFormat="1" applyFont="1"/>
    <xf numFmtId="165" fontId="1" fillId="0" borderId="0" xfId="1" applyNumberFormat="1" applyFont="1" applyFill="1"/>
    <xf numFmtId="165" fontId="1" fillId="0" borderId="5" xfId="1" applyNumberFormat="1" applyFont="1" applyBorder="1"/>
    <xf numFmtId="165" fontId="1" fillId="0" borderId="4" xfId="1" applyNumberFormat="1" applyFont="1" applyBorder="1"/>
    <xf numFmtId="165" fontId="0" fillId="0" borderId="1" xfId="1" applyNumberFormat="1" applyFont="1" applyFill="1" applyBorder="1"/>
    <xf numFmtId="165" fontId="1" fillId="0" borderId="2" xfId="1" applyNumberFormat="1" applyFont="1" applyFill="1" applyBorder="1"/>
    <xf numFmtId="165" fontId="2" fillId="0" borderId="0" xfId="1" applyNumberFormat="1" applyFont="1" applyFill="1" applyAlignment="1">
      <alignment horizontal="right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1" applyNumberFormat="1" applyFont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10" fontId="0" fillId="0" borderId="0" xfId="2" applyNumberFormat="1" applyFont="1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0" fontId="0" fillId="0" borderId="6" xfId="0" applyBorder="1"/>
    <xf numFmtId="0" fontId="1" fillId="0" borderId="7" xfId="0" applyFont="1" applyBorder="1"/>
    <xf numFmtId="15" fontId="1" fillId="0" borderId="1" xfId="0" applyNumberFormat="1" applyFont="1" applyBorder="1" applyAlignment="1">
      <alignment horizontal="right"/>
    </xf>
    <xf numFmtId="0" fontId="0" fillId="0" borderId="1" xfId="0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Fill="1"/>
    <xf numFmtId="15" fontId="1" fillId="0" borderId="0" xfId="0" applyNumberFormat="1" applyFont="1"/>
    <xf numFmtId="0" fontId="1" fillId="0" borderId="0" xfId="0" applyFont="1" applyBorder="1" applyAlignment="1">
      <alignment horizontal="right"/>
    </xf>
    <xf numFmtId="15" fontId="2" fillId="0" borderId="0" xfId="0" applyNumberFormat="1" applyFont="1" applyFill="1" applyAlignment="1">
      <alignment horizontal="right" vertical="center"/>
    </xf>
    <xf numFmtId="41" fontId="1" fillId="0" borderId="0" xfId="0" applyNumberFormat="1" applyFont="1" applyAlignment="1">
      <alignment horizontal="right"/>
    </xf>
    <xf numFmtId="15" fontId="1" fillId="0" borderId="0" xfId="0" applyNumberFormat="1" applyFont="1" applyAlignment="1">
      <alignment horizontal="right" vertical="center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2"/>
  <sheetViews>
    <sheetView zoomScaleNormal="100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B5" sqref="B5"/>
    </sheetView>
  </sheetViews>
  <sheetFormatPr defaultRowHeight="15" x14ac:dyDescent="0.25"/>
  <cols>
    <col min="1" max="1" width="33.7109375" customWidth="1"/>
    <col min="2" max="2" width="18.42578125" bestFit="1" customWidth="1"/>
    <col min="3" max="3" width="17.85546875" customWidth="1"/>
    <col min="4" max="4" width="16.85546875" bestFit="1" customWidth="1"/>
    <col min="5" max="5" width="17" style="17" bestFit="1" customWidth="1"/>
    <col min="6" max="6" width="17" bestFit="1" customWidth="1"/>
    <col min="7" max="11" width="19" bestFit="1" customWidth="1"/>
  </cols>
  <sheetData>
    <row r="1" spans="1:8" x14ac:dyDescent="0.25">
      <c r="A1" s="63" t="s">
        <v>12</v>
      </c>
    </row>
    <row r="2" spans="1:8" x14ac:dyDescent="0.25">
      <c r="A2" s="63" t="s">
        <v>77</v>
      </c>
    </row>
    <row r="3" spans="1:8" x14ac:dyDescent="0.25">
      <c r="A3" s="1" t="s">
        <v>69</v>
      </c>
    </row>
    <row r="4" spans="1:8" x14ac:dyDescent="0.25">
      <c r="A4" s="1"/>
      <c r="B4" s="57" t="s">
        <v>65</v>
      </c>
      <c r="C4" s="57" t="s">
        <v>66</v>
      </c>
      <c r="D4" s="57" t="s">
        <v>67</v>
      </c>
      <c r="E4" s="57" t="s">
        <v>65</v>
      </c>
      <c r="F4" s="57" t="s">
        <v>66</v>
      </c>
      <c r="G4" s="57" t="s">
        <v>67</v>
      </c>
      <c r="H4" s="57" t="s">
        <v>65</v>
      </c>
    </row>
    <row r="5" spans="1:8" x14ac:dyDescent="0.25">
      <c r="B5" s="58">
        <v>43099</v>
      </c>
      <c r="C5" s="58">
        <v>43190</v>
      </c>
      <c r="D5" s="58">
        <v>43373</v>
      </c>
      <c r="E5" s="58">
        <v>43465</v>
      </c>
      <c r="F5" s="58">
        <v>43555</v>
      </c>
      <c r="G5" s="71">
        <v>43738</v>
      </c>
      <c r="H5" s="71">
        <v>43830</v>
      </c>
    </row>
    <row r="6" spans="1:8" x14ac:dyDescent="0.25">
      <c r="A6" s="64" t="s">
        <v>2</v>
      </c>
      <c r="B6" s="38"/>
      <c r="C6" s="38"/>
      <c r="D6" s="38"/>
      <c r="E6" s="39"/>
      <c r="F6" s="38"/>
    </row>
    <row r="7" spans="1:8" x14ac:dyDescent="0.25">
      <c r="A7" s="65" t="s">
        <v>70</v>
      </c>
      <c r="B7" s="38"/>
      <c r="C7" s="38"/>
      <c r="D7" s="38"/>
      <c r="E7" s="39"/>
      <c r="F7" s="38"/>
    </row>
    <row r="8" spans="1:8" ht="15.75" x14ac:dyDescent="0.25">
      <c r="A8" s="5" t="s">
        <v>4</v>
      </c>
      <c r="B8" s="38">
        <v>1895162985</v>
      </c>
      <c r="C8" s="38">
        <v>2081523037</v>
      </c>
      <c r="D8" s="38">
        <v>2292859828</v>
      </c>
      <c r="E8" s="38">
        <v>2240660549</v>
      </c>
      <c r="F8" s="38">
        <v>2250391142</v>
      </c>
      <c r="G8" s="76">
        <v>2701061402</v>
      </c>
      <c r="H8" s="76">
        <v>2653876511</v>
      </c>
    </row>
    <row r="9" spans="1:8" x14ac:dyDescent="0.25">
      <c r="A9" s="6" t="s">
        <v>5</v>
      </c>
      <c r="B9" s="38">
        <v>808655479</v>
      </c>
      <c r="C9" s="38">
        <v>768024070</v>
      </c>
      <c r="D9" s="38">
        <v>994581321</v>
      </c>
      <c r="E9" s="39">
        <v>1198793896</v>
      </c>
      <c r="F9" s="38">
        <v>1219545783</v>
      </c>
      <c r="G9" s="38">
        <v>1187600358</v>
      </c>
      <c r="H9" s="76">
        <v>1268073511</v>
      </c>
    </row>
    <row r="10" spans="1:8" x14ac:dyDescent="0.25">
      <c r="A10" s="6" t="s">
        <v>32</v>
      </c>
      <c r="B10" s="38">
        <v>3226433</v>
      </c>
      <c r="C10" s="38">
        <v>1613216</v>
      </c>
      <c r="D10" s="38">
        <v>1</v>
      </c>
      <c r="E10" s="39">
        <v>1</v>
      </c>
      <c r="F10" s="38">
        <v>1</v>
      </c>
      <c r="G10" s="38">
        <v>1</v>
      </c>
      <c r="H10" s="38">
        <v>1</v>
      </c>
    </row>
    <row r="11" spans="1:8" x14ac:dyDescent="0.25">
      <c r="A11" t="s">
        <v>13</v>
      </c>
      <c r="B11" s="38" t="s">
        <v>29</v>
      </c>
      <c r="C11" s="38"/>
      <c r="D11" s="38"/>
      <c r="E11" s="39"/>
      <c r="F11" s="38"/>
    </row>
    <row r="12" spans="1:8" x14ac:dyDescent="0.25">
      <c r="B12" s="40">
        <f t="shared" ref="B12:H12" si="0">SUM(B8:B11)</f>
        <v>2707044897</v>
      </c>
      <c r="C12" s="40">
        <f>SUM(C8:C11)</f>
        <v>2851160323</v>
      </c>
      <c r="D12" s="40">
        <f t="shared" si="0"/>
        <v>3287441150</v>
      </c>
      <c r="E12" s="40">
        <f t="shared" si="0"/>
        <v>3439454446</v>
      </c>
      <c r="F12" s="40">
        <f t="shared" si="0"/>
        <v>3469936926</v>
      </c>
      <c r="G12" s="40">
        <f t="shared" si="0"/>
        <v>3888661761</v>
      </c>
      <c r="H12" s="40">
        <f t="shared" si="0"/>
        <v>3921950023</v>
      </c>
    </row>
    <row r="13" spans="1:8" x14ac:dyDescent="0.25">
      <c r="B13" s="41"/>
      <c r="C13" s="38"/>
      <c r="D13" s="41"/>
      <c r="E13" s="42"/>
      <c r="F13" s="41"/>
    </row>
    <row r="14" spans="1:8" x14ac:dyDescent="0.25">
      <c r="A14" s="65" t="s">
        <v>0</v>
      </c>
      <c r="B14" s="43"/>
      <c r="C14" s="38"/>
      <c r="D14" s="43"/>
      <c r="E14" s="44"/>
      <c r="F14" s="43"/>
    </row>
    <row r="15" spans="1:8" x14ac:dyDescent="0.25">
      <c r="A15" s="6" t="s">
        <v>30</v>
      </c>
      <c r="B15" s="38">
        <v>1061879499</v>
      </c>
      <c r="C15" s="41">
        <v>1265239492</v>
      </c>
      <c r="D15" s="38">
        <v>1275531847</v>
      </c>
      <c r="E15" s="38">
        <v>1471747088</v>
      </c>
      <c r="F15" s="38">
        <v>1375875920</v>
      </c>
      <c r="G15" s="38">
        <v>1241582497</v>
      </c>
      <c r="H15" s="76">
        <v>1468082463</v>
      </c>
    </row>
    <row r="16" spans="1:8" x14ac:dyDescent="0.25">
      <c r="A16" s="6" t="s">
        <v>14</v>
      </c>
      <c r="B16" s="38"/>
      <c r="C16" s="41"/>
      <c r="D16" s="38"/>
      <c r="E16" s="38"/>
      <c r="F16" s="38"/>
    </row>
    <row r="17" spans="1:11" x14ac:dyDescent="0.25">
      <c r="A17" s="6" t="s">
        <v>34</v>
      </c>
      <c r="B17" s="38">
        <v>126377274</v>
      </c>
      <c r="C17" s="41">
        <v>181109564</v>
      </c>
      <c r="D17" s="38">
        <v>208797354</v>
      </c>
      <c r="E17" s="38">
        <v>214311155</v>
      </c>
      <c r="F17" s="38">
        <v>249758049</v>
      </c>
      <c r="G17" s="38">
        <v>225707484</v>
      </c>
      <c r="H17" s="76">
        <v>244973583</v>
      </c>
    </row>
    <row r="18" spans="1:11" x14ac:dyDescent="0.25">
      <c r="A18" s="6" t="s">
        <v>6</v>
      </c>
      <c r="B18" s="38">
        <v>1285254416</v>
      </c>
      <c r="C18" s="41">
        <v>1477720897</v>
      </c>
      <c r="D18" s="38">
        <v>1878276397</v>
      </c>
      <c r="E18" s="38">
        <v>2032532913</v>
      </c>
      <c r="F18" s="38">
        <v>1809769709</v>
      </c>
      <c r="G18" s="38">
        <v>4062349340</v>
      </c>
      <c r="H18" s="76">
        <v>4101297941</v>
      </c>
    </row>
    <row r="19" spans="1:11" x14ac:dyDescent="0.25">
      <c r="A19" t="s">
        <v>3</v>
      </c>
      <c r="B19" s="38">
        <v>4092954665</v>
      </c>
      <c r="C19" s="41">
        <v>3957677129</v>
      </c>
      <c r="D19" s="38">
        <v>3974952009</v>
      </c>
      <c r="E19" s="38">
        <v>3975198787</v>
      </c>
      <c r="F19" s="38">
        <v>3955588475</v>
      </c>
      <c r="G19" s="38">
        <v>935762144</v>
      </c>
      <c r="H19" s="76">
        <v>892083644</v>
      </c>
    </row>
    <row r="20" spans="1:11" x14ac:dyDescent="0.25">
      <c r="A20" t="s">
        <v>7</v>
      </c>
      <c r="B20" s="38">
        <v>760052640</v>
      </c>
      <c r="C20" s="38">
        <v>447946157</v>
      </c>
      <c r="D20" s="38">
        <v>552612097</v>
      </c>
      <c r="E20" s="38">
        <v>649943359</v>
      </c>
      <c r="F20" s="38">
        <v>628463883</v>
      </c>
      <c r="G20" s="38">
        <v>804260075</v>
      </c>
      <c r="H20" s="76">
        <v>1388345986</v>
      </c>
    </row>
    <row r="21" spans="1:11" x14ac:dyDescent="0.25">
      <c r="B21" s="40">
        <f t="shared" ref="B21:H21" si="1">SUM(B15:B20)</f>
        <v>7326518494</v>
      </c>
      <c r="C21" s="40">
        <f>SUM(C15:C20)</f>
        <v>7329693239</v>
      </c>
      <c r="D21" s="40">
        <f t="shared" si="1"/>
        <v>7890169704</v>
      </c>
      <c r="E21" s="40">
        <f>SUM(E15:E20)</f>
        <v>8343733302</v>
      </c>
      <c r="F21" s="40">
        <f t="shared" si="1"/>
        <v>8019456036</v>
      </c>
      <c r="G21" s="40">
        <f t="shared" si="1"/>
        <v>7269661540</v>
      </c>
      <c r="H21" s="40">
        <f t="shared" si="1"/>
        <v>8094783617</v>
      </c>
      <c r="I21" s="10"/>
      <c r="J21" s="10"/>
      <c r="K21" s="10"/>
    </row>
    <row r="22" spans="1:11" x14ac:dyDescent="0.25">
      <c r="A22" s="1"/>
      <c r="B22" s="41"/>
      <c r="C22" s="41"/>
      <c r="D22" s="41"/>
      <c r="E22" s="41"/>
      <c r="F22" s="41"/>
      <c r="G22" s="10"/>
      <c r="H22" s="10"/>
      <c r="I22" s="10"/>
      <c r="J22" s="10"/>
      <c r="K22" s="10"/>
    </row>
    <row r="23" spans="1:11" s="1" customFormat="1" ht="15.75" thickBot="1" x14ac:dyDescent="0.3">
      <c r="B23" s="45">
        <f>SUM(B12,B21,B22)</f>
        <v>10033563391</v>
      </c>
      <c r="C23" s="45">
        <f>SUM(C12,C21)</f>
        <v>10180853562</v>
      </c>
      <c r="D23" s="45">
        <f>SUM(D12,D21)</f>
        <v>11177610854</v>
      </c>
      <c r="E23" s="45">
        <f>SUM(E12,E21)</f>
        <v>11783187748</v>
      </c>
      <c r="F23" s="45">
        <f>SUM(F12,F21)+1</f>
        <v>11489392963</v>
      </c>
      <c r="G23" s="45">
        <f>SUM(G12,G21)+1</f>
        <v>11158323302</v>
      </c>
      <c r="H23" s="45">
        <f>SUM(H12,H21)+1</f>
        <v>12016733641</v>
      </c>
      <c r="I23" s="13"/>
      <c r="J23" s="13"/>
      <c r="K23" s="13"/>
    </row>
    <row r="24" spans="1:11" x14ac:dyDescent="0.25">
      <c r="B24" s="38"/>
      <c r="C24" s="38"/>
      <c r="D24" s="38"/>
      <c r="E24" s="39"/>
      <c r="F24" s="38"/>
      <c r="G24" s="10"/>
      <c r="H24" s="10"/>
      <c r="I24" s="10"/>
      <c r="J24" s="10"/>
      <c r="K24" s="10"/>
    </row>
    <row r="25" spans="1:11" ht="15.75" x14ac:dyDescent="0.25">
      <c r="A25" s="66" t="s">
        <v>71</v>
      </c>
      <c r="B25" s="38"/>
      <c r="C25" s="38"/>
      <c r="D25" s="38"/>
      <c r="E25" s="39"/>
      <c r="F25" s="38"/>
      <c r="G25" s="10"/>
      <c r="H25" s="10"/>
      <c r="I25" s="10"/>
      <c r="J25" s="10"/>
      <c r="K25" s="10"/>
    </row>
    <row r="26" spans="1:11" ht="15.75" x14ac:dyDescent="0.25">
      <c r="A26" s="67" t="s">
        <v>72</v>
      </c>
      <c r="B26" s="38"/>
      <c r="C26" s="38"/>
      <c r="D26" s="38"/>
      <c r="E26" s="39"/>
      <c r="F26" s="38"/>
      <c r="G26" s="10"/>
      <c r="H26" s="10"/>
      <c r="I26" s="10"/>
      <c r="J26" s="10"/>
      <c r="K26" s="10"/>
    </row>
    <row r="27" spans="1:11" x14ac:dyDescent="0.25">
      <c r="A27" s="65" t="s">
        <v>73</v>
      </c>
      <c r="B27" s="38"/>
      <c r="C27" s="43"/>
      <c r="D27" s="38"/>
      <c r="E27" s="39"/>
      <c r="F27" s="43"/>
      <c r="G27" s="10"/>
      <c r="H27" s="10"/>
      <c r="I27" s="10"/>
      <c r="J27" s="10"/>
      <c r="K27" s="10"/>
    </row>
    <row r="28" spans="1:11" x14ac:dyDescent="0.25">
      <c r="A28" s="3" t="s">
        <v>10</v>
      </c>
      <c r="B28" s="38">
        <v>375899722</v>
      </c>
      <c r="C28" s="39">
        <v>388624908</v>
      </c>
      <c r="D28" s="38">
        <v>371541839</v>
      </c>
      <c r="E28" s="39">
        <v>353036883</v>
      </c>
      <c r="F28" s="38">
        <v>404392384</v>
      </c>
      <c r="G28" s="10">
        <v>383406103</v>
      </c>
      <c r="H28" s="10">
        <v>393583249</v>
      </c>
      <c r="I28" s="10"/>
      <c r="J28" s="10"/>
      <c r="K28" s="10"/>
    </row>
    <row r="29" spans="1:11" x14ac:dyDescent="0.25">
      <c r="A29" s="3" t="s">
        <v>26</v>
      </c>
      <c r="B29" s="38">
        <v>9926511</v>
      </c>
      <c r="C29" s="39">
        <v>6753030</v>
      </c>
      <c r="D29" s="38">
        <v>2344181</v>
      </c>
      <c r="E29" s="39">
        <v>511737</v>
      </c>
      <c r="F29" s="39"/>
      <c r="G29" s="10"/>
      <c r="H29" s="10"/>
      <c r="I29" s="10"/>
      <c r="J29" s="10"/>
      <c r="K29" s="10"/>
    </row>
    <row r="30" spans="1:11" x14ac:dyDescent="0.25">
      <c r="A30" s="3" t="s">
        <v>28</v>
      </c>
      <c r="B30" s="38">
        <v>108986224</v>
      </c>
      <c r="C30" s="39">
        <v>118512914</v>
      </c>
      <c r="D30" s="38">
        <v>121379378</v>
      </c>
      <c r="E30" s="39">
        <v>121542785</v>
      </c>
      <c r="F30" s="39">
        <v>103357710</v>
      </c>
      <c r="G30" s="10">
        <v>141187732</v>
      </c>
      <c r="H30" s="10">
        <v>156628875</v>
      </c>
      <c r="I30" s="10"/>
      <c r="J30" s="10"/>
      <c r="K30" s="10"/>
    </row>
    <row r="31" spans="1:11" x14ac:dyDescent="0.25">
      <c r="A31" s="1"/>
      <c r="B31" s="40">
        <f t="shared" ref="B31:H31" si="2">SUM(B28:B30)</f>
        <v>494812457</v>
      </c>
      <c r="C31" s="40">
        <f t="shared" si="2"/>
        <v>513890852</v>
      </c>
      <c r="D31" s="40">
        <f t="shared" si="2"/>
        <v>495265398</v>
      </c>
      <c r="E31" s="40">
        <f t="shared" si="2"/>
        <v>475091405</v>
      </c>
      <c r="F31" s="40">
        <f t="shared" si="2"/>
        <v>507750094</v>
      </c>
      <c r="G31" s="40">
        <f t="shared" si="2"/>
        <v>524593835</v>
      </c>
      <c r="H31" s="40">
        <f t="shared" si="2"/>
        <v>550212124</v>
      </c>
      <c r="I31" s="10"/>
      <c r="J31" s="10"/>
      <c r="K31" s="10"/>
    </row>
    <row r="32" spans="1:11" x14ac:dyDescent="0.25">
      <c r="A32" s="7"/>
      <c r="B32" s="38"/>
      <c r="C32" s="38"/>
      <c r="D32" s="38"/>
      <c r="E32" s="39"/>
      <c r="F32" s="38"/>
      <c r="G32" s="10"/>
      <c r="H32" s="10"/>
      <c r="I32" s="10"/>
      <c r="J32" s="10"/>
      <c r="K32" s="10"/>
    </row>
    <row r="33" spans="1:11" x14ac:dyDescent="0.25">
      <c r="A33" s="65" t="s">
        <v>1</v>
      </c>
      <c r="B33" s="43"/>
      <c r="C33" s="43"/>
      <c r="D33" s="38"/>
      <c r="E33" s="44"/>
      <c r="F33" s="43"/>
      <c r="G33" s="10"/>
      <c r="H33" s="10"/>
      <c r="I33" s="10"/>
      <c r="J33" s="10"/>
      <c r="K33" s="10"/>
    </row>
    <row r="34" spans="1:11" s="3" customFormat="1" x14ac:dyDescent="0.25">
      <c r="A34" s="3" t="s">
        <v>15</v>
      </c>
      <c r="B34" s="38">
        <v>1074620722</v>
      </c>
      <c r="C34" s="38">
        <v>1594638402</v>
      </c>
      <c r="D34" s="38">
        <v>1163571483</v>
      </c>
      <c r="E34" s="39">
        <v>1073807141</v>
      </c>
      <c r="F34" s="38">
        <v>1678447363</v>
      </c>
      <c r="G34" s="11"/>
      <c r="H34" s="11"/>
      <c r="I34" s="11"/>
      <c r="J34" s="11"/>
      <c r="K34" s="11"/>
    </row>
    <row r="35" spans="1:11" s="3" customFormat="1" x14ac:dyDescent="0.25">
      <c r="A35" t="s">
        <v>33</v>
      </c>
      <c r="B35" s="38">
        <v>120208757</v>
      </c>
      <c r="C35" s="38">
        <v>131856817</v>
      </c>
      <c r="D35" s="38">
        <v>195500614</v>
      </c>
      <c r="E35" s="39">
        <v>347639143</v>
      </c>
      <c r="F35" s="38">
        <v>232484355</v>
      </c>
      <c r="G35" s="11">
        <v>251035767</v>
      </c>
      <c r="H35" s="11">
        <v>271331871</v>
      </c>
      <c r="I35" s="11"/>
      <c r="J35" s="11"/>
      <c r="K35" s="11"/>
    </row>
    <row r="36" spans="1:11" s="3" customFormat="1" x14ac:dyDescent="0.25">
      <c r="A36" t="s">
        <v>105</v>
      </c>
      <c r="B36" s="38"/>
      <c r="C36" s="38"/>
      <c r="D36" s="38"/>
      <c r="E36" s="39"/>
      <c r="F36" s="38"/>
      <c r="G36" s="11">
        <v>820993054</v>
      </c>
      <c r="H36" s="11">
        <v>1315683903</v>
      </c>
      <c r="I36" s="11"/>
      <c r="J36" s="11"/>
      <c r="K36" s="11"/>
    </row>
    <row r="37" spans="1:11" s="3" customFormat="1" x14ac:dyDescent="0.25">
      <c r="A37" s="3" t="s">
        <v>16</v>
      </c>
      <c r="B37" s="38">
        <v>11977808</v>
      </c>
      <c r="C37" s="38">
        <v>9402746</v>
      </c>
      <c r="D37" s="38">
        <v>9197776</v>
      </c>
      <c r="E37" s="39">
        <v>8553243</v>
      </c>
      <c r="F37" s="38">
        <v>6759589</v>
      </c>
      <c r="G37" s="11">
        <v>2701587</v>
      </c>
      <c r="H37" s="11">
        <v>897711</v>
      </c>
      <c r="I37" s="11"/>
      <c r="J37" s="11"/>
      <c r="K37" s="11"/>
    </row>
    <row r="38" spans="1:11" s="3" customFormat="1" x14ac:dyDescent="0.25">
      <c r="A38" s="3" t="s">
        <v>17</v>
      </c>
      <c r="B38" s="38">
        <v>872288</v>
      </c>
      <c r="C38" s="38">
        <v>102956</v>
      </c>
      <c r="D38" s="38">
        <v>340283</v>
      </c>
      <c r="E38" s="39">
        <v>3137972</v>
      </c>
      <c r="F38" s="38">
        <v>333056</v>
      </c>
      <c r="G38" s="11">
        <v>490033</v>
      </c>
      <c r="H38" s="11">
        <v>1629281</v>
      </c>
      <c r="I38" s="11"/>
      <c r="J38" s="11"/>
      <c r="K38" s="11"/>
    </row>
    <row r="39" spans="1:11" s="3" customFormat="1" x14ac:dyDescent="0.25">
      <c r="A39" s="3" t="s">
        <v>18</v>
      </c>
      <c r="B39" s="38">
        <v>464417541</v>
      </c>
      <c r="C39" s="38">
        <v>470304082</v>
      </c>
      <c r="D39" s="38">
        <v>415216597</v>
      </c>
      <c r="E39" s="39">
        <v>447939400</v>
      </c>
      <c r="F39" s="38">
        <v>435441168</v>
      </c>
      <c r="G39" s="11">
        <v>527504597</v>
      </c>
      <c r="H39" s="11">
        <v>569996539</v>
      </c>
      <c r="I39" s="11"/>
      <c r="J39" s="11"/>
      <c r="K39" s="11"/>
    </row>
    <row r="40" spans="1:11" s="3" customFormat="1" x14ac:dyDescent="0.25">
      <c r="A40" s="3" t="s">
        <v>19</v>
      </c>
      <c r="B40" s="38">
        <v>11103429</v>
      </c>
      <c r="C40" s="38">
        <v>10620544</v>
      </c>
      <c r="D40" s="38">
        <v>14148519</v>
      </c>
      <c r="E40" s="39">
        <v>11718299</v>
      </c>
      <c r="F40" s="38">
        <v>17115002</v>
      </c>
      <c r="G40" s="11">
        <v>10673084</v>
      </c>
      <c r="H40" s="11">
        <v>15831729</v>
      </c>
      <c r="I40" s="11"/>
      <c r="J40" s="11"/>
      <c r="K40" s="11"/>
    </row>
    <row r="41" spans="1:11" s="3" customFormat="1" x14ac:dyDescent="0.25">
      <c r="A41" s="3" t="s">
        <v>20</v>
      </c>
      <c r="B41" s="38">
        <v>106403391</v>
      </c>
      <c r="C41" s="38">
        <v>90994218</v>
      </c>
      <c r="D41" s="38">
        <v>118958674</v>
      </c>
      <c r="E41" s="39">
        <v>111934931</v>
      </c>
      <c r="F41" s="38">
        <v>125574188</v>
      </c>
      <c r="G41" s="11">
        <v>155508752</v>
      </c>
      <c r="H41" s="11">
        <v>191659298</v>
      </c>
      <c r="I41" s="11"/>
      <c r="J41" s="11"/>
      <c r="K41" s="11"/>
    </row>
    <row r="42" spans="1:11" s="3" customFormat="1" x14ac:dyDescent="0.25">
      <c r="A42" s="3" t="s">
        <v>21</v>
      </c>
      <c r="B42" s="38">
        <v>89284798</v>
      </c>
      <c r="C42" s="38">
        <v>119607028</v>
      </c>
      <c r="D42" s="38">
        <v>214541505</v>
      </c>
      <c r="E42" s="39">
        <v>134200190</v>
      </c>
      <c r="F42" s="38">
        <v>212472375</v>
      </c>
      <c r="G42" s="11">
        <v>241732325</v>
      </c>
      <c r="H42" s="11">
        <v>88620988</v>
      </c>
      <c r="I42" s="11"/>
      <c r="J42" s="11"/>
      <c r="K42" s="11"/>
    </row>
    <row r="43" spans="1:11" s="3" customFormat="1" x14ac:dyDescent="0.25">
      <c r="A43" s="3" t="s">
        <v>22</v>
      </c>
      <c r="B43" s="38">
        <v>195456401</v>
      </c>
      <c r="C43" s="38">
        <v>70164529</v>
      </c>
      <c r="D43" s="38">
        <v>70034664</v>
      </c>
      <c r="E43" s="39">
        <v>215421668</v>
      </c>
      <c r="F43" s="38">
        <v>79326847</v>
      </c>
      <c r="G43" s="11">
        <v>138501893</v>
      </c>
      <c r="H43" s="11">
        <v>237088760</v>
      </c>
      <c r="I43" s="11"/>
      <c r="J43" s="11"/>
      <c r="K43" s="11"/>
    </row>
    <row r="44" spans="1:11" s="3" customFormat="1" x14ac:dyDescent="0.25">
      <c r="A44" s="3" t="s">
        <v>31</v>
      </c>
      <c r="B44" s="38"/>
      <c r="C44" s="38"/>
      <c r="D44" s="38"/>
      <c r="E44" s="39"/>
      <c r="F44" s="38"/>
      <c r="G44" s="11"/>
      <c r="H44" s="11"/>
      <c r="I44" s="11"/>
      <c r="J44" s="11"/>
      <c r="K44" s="11"/>
    </row>
    <row r="45" spans="1:11" s="3" customFormat="1" x14ac:dyDescent="0.25">
      <c r="A45" s="3" t="s">
        <v>23</v>
      </c>
      <c r="B45" s="38">
        <v>870365911</v>
      </c>
      <c r="C45" s="38">
        <v>1020003956</v>
      </c>
      <c r="D45" s="38">
        <v>1316733447</v>
      </c>
      <c r="E45" s="39">
        <v>1466568160</v>
      </c>
      <c r="F45" s="38">
        <v>1084777770</v>
      </c>
      <c r="G45" s="11">
        <v>232079826</v>
      </c>
      <c r="H45" s="11">
        <v>209759307</v>
      </c>
      <c r="I45" s="11"/>
      <c r="J45" s="11"/>
      <c r="K45" s="11"/>
    </row>
    <row r="46" spans="1:11" x14ac:dyDescent="0.25">
      <c r="A46" t="s">
        <v>24</v>
      </c>
      <c r="B46" s="38">
        <v>765876230</v>
      </c>
      <c r="C46" s="38">
        <v>166665440</v>
      </c>
      <c r="D46" s="38">
        <v>159658056</v>
      </c>
      <c r="E46" s="39">
        <v>971439135</v>
      </c>
      <c r="F46" s="38">
        <v>206182474</v>
      </c>
      <c r="G46" s="10">
        <v>205576988</v>
      </c>
      <c r="H46" s="10">
        <v>1050175197</v>
      </c>
      <c r="I46" s="10"/>
      <c r="J46" s="10"/>
      <c r="K46" s="10"/>
    </row>
    <row r="47" spans="1:11" x14ac:dyDescent="0.25">
      <c r="A47" t="s">
        <v>106</v>
      </c>
      <c r="B47" s="38"/>
      <c r="C47" s="38"/>
      <c r="D47" s="38"/>
      <c r="E47" s="39"/>
      <c r="F47" s="38"/>
      <c r="G47" s="10">
        <v>273041895</v>
      </c>
      <c r="H47" s="10">
        <v>246361854</v>
      </c>
      <c r="I47" s="10"/>
      <c r="J47" s="10"/>
      <c r="K47" s="10"/>
    </row>
    <row r="48" spans="1:11" x14ac:dyDescent="0.25">
      <c r="A48" t="s">
        <v>27</v>
      </c>
      <c r="B48" s="38"/>
      <c r="C48" s="38"/>
      <c r="D48" s="38"/>
      <c r="E48" s="39"/>
      <c r="F48" s="43"/>
      <c r="G48" s="10"/>
      <c r="H48" s="10"/>
      <c r="I48" s="10"/>
      <c r="J48" s="10"/>
      <c r="K48" s="10"/>
    </row>
    <row r="49" spans="1:11" x14ac:dyDescent="0.25">
      <c r="B49" s="38"/>
      <c r="C49" s="38"/>
      <c r="D49" s="38"/>
      <c r="E49" s="39"/>
      <c r="F49" s="38"/>
      <c r="G49" s="10"/>
      <c r="H49" s="10"/>
      <c r="I49" s="10"/>
      <c r="J49" s="10"/>
      <c r="K49" s="10"/>
    </row>
    <row r="50" spans="1:11" x14ac:dyDescent="0.25">
      <c r="A50" t="s">
        <v>35</v>
      </c>
      <c r="B50" s="38">
        <v>438656899</v>
      </c>
      <c r="C50" s="38">
        <v>129046518</v>
      </c>
      <c r="D50" s="38">
        <v>221003126</v>
      </c>
      <c r="E50" s="39">
        <v>251231963</v>
      </c>
      <c r="F50" s="38">
        <v>164182461</v>
      </c>
      <c r="G50" s="10"/>
      <c r="H50" s="10"/>
      <c r="I50" s="10"/>
      <c r="J50" s="10"/>
      <c r="K50" s="10"/>
    </row>
    <row r="51" spans="1:11" x14ac:dyDescent="0.25">
      <c r="B51" s="40">
        <f>SUM(B34:B50)</f>
        <v>4149244175</v>
      </c>
      <c r="C51" s="40">
        <f>SUM(C34:C50)</f>
        <v>3813407236</v>
      </c>
      <c r="D51" s="40">
        <f t="shared" ref="D51:H51" si="3">SUM(D34:D50)</f>
        <v>3898904744</v>
      </c>
      <c r="E51" s="40">
        <f t="shared" si="3"/>
        <v>5043591245</v>
      </c>
      <c r="F51" s="40">
        <f t="shared" si="3"/>
        <v>4243096648</v>
      </c>
      <c r="G51" s="40">
        <f t="shared" si="3"/>
        <v>2859839801</v>
      </c>
      <c r="H51" s="40">
        <f t="shared" si="3"/>
        <v>4199036438</v>
      </c>
      <c r="I51" s="10"/>
      <c r="J51" s="10"/>
      <c r="K51" s="10"/>
    </row>
    <row r="52" spans="1:11" s="1" customFormat="1" x14ac:dyDescent="0.25">
      <c r="B52" s="43">
        <f t="shared" ref="B52:H52" si="4">SUM(B51,B31)</f>
        <v>4644056632</v>
      </c>
      <c r="C52" s="43">
        <f t="shared" si="4"/>
        <v>4327298088</v>
      </c>
      <c r="D52" s="43">
        <f t="shared" si="4"/>
        <v>4394170142</v>
      </c>
      <c r="E52" s="43">
        <f t="shared" si="4"/>
        <v>5518682650</v>
      </c>
      <c r="F52" s="43">
        <f t="shared" si="4"/>
        <v>4750846742</v>
      </c>
      <c r="G52" s="43">
        <f t="shared" si="4"/>
        <v>3384433636</v>
      </c>
      <c r="H52" s="43">
        <f t="shared" si="4"/>
        <v>4749248562</v>
      </c>
      <c r="I52" s="10"/>
      <c r="J52" s="10"/>
      <c r="K52" s="10"/>
    </row>
    <row r="53" spans="1:11" s="1" customFormat="1" x14ac:dyDescent="0.25">
      <c r="B53" s="43"/>
      <c r="C53" s="43"/>
      <c r="D53" s="43"/>
      <c r="E53" s="43"/>
      <c r="F53" s="43"/>
      <c r="G53" s="10"/>
      <c r="H53" s="10"/>
      <c r="I53" s="10"/>
      <c r="J53" s="10"/>
      <c r="K53" s="10"/>
    </row>
    <row r="54" spans="1:11" x14ac:dyDescent="0.25">
      <c r="A54" s="65" t="s">
        <v>74</v>
      </c>
      <c r="B54" s="43"/>
      <c r="C54" s="43"/>
      <c r="D54" s="43"/>
      <c r="E54" s="44"/>
      <c r="F54" s="43"/>
      <c r="G54" s="10"/>
      <c r="H54" s="10"/>
      <c r="I54" s="10"/>
      <c r="J54" s="10"/>
      <c r="K54" s="10"/>
    </row>
    <row r="55" spans="1:11" x14ac:dyDescent="0.25">
      <c r="A55" t="s">
        <v>8</v>
      </c>
      <c r="B55" s="38">
        <v>1999388860</v>
      </c>
      <c r="C55" s="38">
        <v>1999388860</v>
      </c>
      <c r="D55" s="38">
        <v>1999388860</v>
      </c>
      <c r="E55" s="38">
        <v>1999388860</v>
      </c>
      <c r="F55" s="38">
        <v>1999388860</v>
      </c>
      <c r="G55" s="10">
        <v>1999388860</v>
      </c>
      <c r="H55" s="10">
        <v>1999388860</v>
      </c>
      <c r="I55" s="10"/>
      <c r="J55" s="10"/>
      <c r="K55" s="10"/>
    </row>
    <row r="56" spans="1:11" x14ac:dyDescent="0.25">
      <c r="A56" t="s">
        <v>9</v>
      </c>
      <c r="B56" s="38">
        <v>3390117899</v>
      </c>
      <c r="C56" s="38">
        <v>3854166614</v>
      </c>
      <c r="D56" s="38">
        <v>4784051852</v>
      </c>
      <c r="E56" s="38">
        <v>4265116238</v>
      </c>
      <c r="F56" s="38">
        <v>4739157360</v>
      </c>
      <c r="G56" s="10"/>
      <c r="H56" s="10"/>
      <c r="I56" s="10"/>
      <c r="J56" s="10"/>
      <c r="K56" s="10"/>
    </row>
    <row r="57" spans="1:11" x14ac:dyDescent="0.25">
      <c r="A57" t="s">
        <v>25</v>
      </c>
      <c r="B57" s="38"/>
      <c r="C57" s="38"/>
      <c r="D57" s="38"/>
      <c r="E57" s="39"/>
      <c r="F57" s="38"/>
      <c r="G57" s="10">
        <v>5774500805</v>
      </c>
      <c r="H57" s="10">
        <v>5268096218</v>
      </c>
      <c r="I57" s="10"/>
      <c r="J57" s="10"/>
      <c r="K57" s="10"/>
    </row>
    <row r="58" spans="1:11" x14ac:dyDescent="0.25">
      <c r="A58" s="1"/>
      <c r="B58" s="40">
        <f t="shared" ref="B58:H58" si="5">SUM(B55:B57)</f>
        <v>5389506759</v>
      </c>
      <c r="C58" s="40">
        <f>SUM(C55:C57)</f>
        <v>5853555474</v>
      </c>
      <c r="D58" s="40">
        <f t="shared" si="5"/>
        <v>6783440712</v>
      </c>
      <c r="E58" s="40">
        <f t="shared" si="5"/>
        <v>6264505098</v>
      </c>
      <c r="F58" s="40">
        <f t="shared" si="5"/>
        <v>6738546220</v>
      </c>
      <c r="G58" s="40">
        <f t="shared" si="5"/>
        <v>7773889665</v>
      </c>
      <c r="H58" s="40">
        <f t="shared" si="5"/>
        <v>7267485078</v>
      </c>
      <c r="I58" s="10"/>
      <c r="J58" s="10"/>
      <c r="K58" s="10"/>
    </row>
    <row r="59" spans="1:11" ht="15.75" thickBot="1" x14ac:dyDescent="0.3">
      <c r="A59" s="1"/>
      <c r="B59" s="46">
        <f t="shared" ref="B59:G59" si="6">SUM(B58,B52)</f>
        <v>10033563391</v>
      </c>
      <c r="C59" s="46">
        <f t="shared" si="6"/>
        <v>10180853562</v>
      </c>
      <c r="D59" s="46">
        <f t="shared" si="6"/>
        <v>11177610854</v>
      </c>
      <c r="E59" s="46">
        <f t="shared" si="6"/>
        <v>11783187748</v>
      </c>
      <c r="F59" s="46">
        <f t="shared" si="6"/>
        <v>11489392962</v>
      </c>
      <c r="G59" s="46">
        <f t="shared" si="6"/>
        <v>11158323301</v>
      </c>
      <c r="H59" s="46">
        <f>SUM(H58,H52)+1</f>
        <v>12016733641</v>
      </c>
      <c r="I59" s="10"/>
      <c r="J59" s="10"/>
      <c r="K59" s="10"/>
    </row>
    <row r="60" spans="1:11" x14ac:dyDescent="0.25">
      <c r="A60" s="1"/>
      <c r="B60" s="21"/>
      <c r="C60" s="21"/>
      <c r="D60" s="21"/>
      <c r="E60" s="22"/>
      <c r="F60" s="21"/>
      <c r="G60" s="10"/>
      <c r="H60" s="10"/>
      <c r="I60" s="10"/>
      <c r="J60" s="10"/>
      <c r="K60" s="10"/>
    </row>
    <row r="61" spans="1:11" s="1" customFormat="1" x14ac:dyDescent="0.25">
      <c r="A61" s="68" t="s">
        <v>75</v>
      </c>
      <c r="B61" s="18">
        <f t="shared" ref="B61:H61" si="7">B58/(B55/10)</f>
        <v>26.955770669843584</v>
      </c>
      <c r="C61" s="18">
        <f t="shared" si="7"/>
        <v>29.276723458387178</v>
      </c>
      <c r="D61" s="18">
        <f t="shared" si="7"/>
        <v>33.92757080781174</v>
      </c>
      <c r="E61" s="19">
        <f t="shared" si="7"/>
        <v>31.332099639686898</v>
      </c>
      <c r="F61" s="18">
        <f t="shared" si="7"/>
        <v>33.703029734796061</v>
      </c>
      <c r="G61" s="18">
        <f t="shared" si="7"/>
        <v>38.881329292791996</v>
      </c>
      <c r="H61" s="18">
        <f t="shared" si="7"/>
        <v>36.348532411048843</v>
      </c>
      <c r="I61" s="10"/>
      <c r="J61" s="10"/>
      <c r="K61" s="10"/>
    </row>
    <row r="62" spans="1:11" x14ac:dyDescent="0.25">
      <c r="A62" s="68" t="s">
        <v>76</v>
      </c>
      <c r="B62" s="38">
        <f t="shared" ref="B62:H62" si="8">B55/10</f>
        <v>199938886</v>
      </c>
      <c r="C62" s="38">
        <f t="shared" si="8"/>
        <v>199938886</v>
      </c>
      <c r="D62" s="38">
        <f t="shared" si="8"/>
        <v>199938886</v>
      </c>
      <c r="E62" s="38">
        <f t="shared" si="8"/>
        <v>199938886</v>
      </c>
      <c r="F62" s="38">
        <f t="shared" si="8"/>
        <v>199938886</v>
      </c>
      <c r="G62" s="38">
        <f t="shared" si="8"/>
        <v>199938886</v>
      </c>
      <c r="H62" s="38">
        <f t="shared" si="8"/>
        <v>199938886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6"/>
  <sheetViews>
    <sheetView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H35" sqref="H35"/>
    </sheetView>
  </sheetViews>
  <sheetFormatPr defaultRowHeight="15" x14ac:dyDescent="0.25"/>
  <cols>
    <col min="1" max="1" width="41" customWidth="1"/>
    <col min="2" max="2" width="16.85546875" style="17" bestFit="1" customWidth="1"/>
    <col min="3" max="3" width="18" bestFit="1" customWidth="1"/>
    <col min="4" max="5" width="17" bestFit="1" customWidth="1"/>
    <col min="6" max="6" width="18.140625" bestFit="1" customWidth="1"/>
    <col min="7" max="7" width="18" style="4" bestFit="1" customWidth="1"/>
    <col min="8" max="8" width="15" customWidth="1"/>
  </cols>
  <sheetData>
    <row r="1" spans="1:12" ht="15.75" x14ac:dyDescent="0.25">
      <c r="A1" s="63" t="s">
        <v>12</v>
      </c>
      <c r="B1" s="23"/>
      <c r="C1" s="2"/>
      <c r="D1" s="2"/>
      <c r="E1" s="2"/>
    </row>
    <row r="2" spans="1:12" ht="15.75" x14ac:dyDescent="0.25">
      <c r="A2" s="63" t="s">
        <v>68</v>
      </c>
      <c r="B2" s="23"/>
      <c r="C2" s="2"/>
      <c r="D2" s="2"/>
      <c r="E2" s="2"/>
    </row>
    <row r="3" spans="1:12" ht="15.75" x14ac:dyDescent="0.25">
      <c r="A3" s="1" t="s">
        <v>69</v>
      </c>
      <c r="B3" s="23"/>
      <c r="C3" s="2"/>
      <c r="D3" s="2"/>
      <c r="E3" s="2"/>
    </row>
    <row r="4" spans="1:12" ht="15.75" x14ac:dyDescent="0.25">
      <c r="A4" s="2"/>
      <c r="B4" s="57" t="s">
        <v>65</v>
      </c>
      <c r="C4" s="57" t="s">
        <v>66</v>
      </c>
      <c r="D4" s="57" t="s">
        <v>67</v>
      </c>
      <c r="E4" s="57" t="s">
        <v>65</v>
      </c>
      <c r="F4" s="57" t="s">
        <v>66</v>
      </c>
      <c r="G4" s="72" t="s">
        <v>67</v>
      </c>
      <c r="H4" s="57" t="s">
        <v>65</v>
      </c>
    </row>
    <row r="5" spans="1:12" ht="15.75" x14ac:dyDescent="0.25">
      <c r="A5" s="2"/>
      <c r="B5" s="58">
        <v>43099</v>
      </c>
      <c r="C5" s="58">
        <v>43190</v>
      </c>
      <c r="D5" s="58">
        <v>43373</v>
      </c>
      <c r="E5" s="58">
        <v>43465</v>
      </c>
      <c r="F5" s="58">
        <v>43555</v>
      </c>
      <c r="G5" s="73">
        <v>43738</v>
      </c>
      <c r="H5" s="71">
        <v>43830</v>
      </c>
    </row>
    <row r="6" spans="1:12" x14ac:dyDescent="0.25">
      <c r="A6" s="68" t="s">
        <v>78</v>
      </c>
      <c r="B6" s="39">
        <v>6487633371</v>
      </c>
      <c r="C6" s="39">
        <v>9704362966</v>
      </c>
      <c r="D6" s="39">
        <v>3518832615</v>
      </c>
      <c r="E6" s="39">
        <v>6968157114</v>
      </c>
      <c r="F6" s="39">
        <v>10520168034</v>
      </c>
      <c r="G6" s="41">
        <v>3963314164</v>
      </c>
      <c r="H6" s="14">
        <v>8004401579</v>
      </c>
      <c r="I6" s="14"/>
      <c r="J6" s="14"/>
      <c r="K6" s="14"/>
      <c r="L6" s="14"/>
    </row>
    <row r="7" spans="1:12" x14ac:dyDescent="0.25">
      <c r="A7" t="s">
        <v>79</v>
      </c>
      <c r="B7" s="47">
        <v>4394008055</v>
      </c>
      <c r="C7" s="47">
        <v>6566272070</v>
      </c>
      <c r="D7" s="47">
        <v>2371124121</v>
      </c>
      <c r="E7" s="47">
        <v>4752697745</v>
      </c>
      <c r="F7" s="47">
        <v>7158454947</v>
      </c>
      <c r="G7" s="41">
        <v>2644903536</v>
      </c>
      <c r="H7" s="14">
        <v>5407958950</v>
      </c>
      <c r="I7" s="14"/>
      <c r="J7" s="14"/>
      <c r="K7" s="14"/>
      <c r="L7" s="14"/>
    </row>
    <row r="8" spans="1:12" s="1" customFormat="1" x14ac:dyDescent="0.25">
      <c r="A8" s="68" t="s">
        <v>80</v>
      </c>
      <c r="B8" s="44">
        <f t="shared" ref="B8" si="0">B6-B7</f>
        <v>2093625316</v>
      </c>
      <c r="C8" s="44">
        <f>C6-C7</f>
        <v>3138090896</v>
      </c>
      <c r="D8" s="44">
        <f>D6-D7</f>
        <v>1147708494</v>
      </c>
      <c r="E8" s="44">
        <f t="shared" ref="E8:F8" si="1">E6-E7</f>
        <v>2215459369</v>
      </c>
      <c r="F8" s="44">
        <f t="shared" si="1"/>
        <v>3361713087</v>
      </c>
      <c r="G8" s="44">
        <f t="shared" ref="G8:H8" si="2">G6-G7</f>
        <v>1318410628</v>
      </c>
      <c r="H8" s="44">
        <f t="shared" si="2"/>
        <v>2596442629</v>
      </c>
      <c r="I8" s="12"/>
      <c r="J8" s="12"/>
      <c r="K8" s="12"/>
      <c r="L8" s="12"/>
    </row>
    <row r="9" spans="1:12" s="1" customFormat="1" x14ac:dyDescent="0.25">
      <c r="A9" s="68" t="s">
        <v>81</v>
      </c>
      <c r="B9" s="44">
        <f t="shared" ref="B9:F9" si="3">SUM(B10,B11)</f>
        <v>889187615</v>
      </c>
      <c r="C9" s="44">
        <f>SUM(C10,C11)</f>
        <v>1338900653</v>
      </c>
      <c r="D9" s="44">
        <f t="shared" si="3"/>
        <v>497040011</v>
      </c>
      <c r="E9" s="44">
        <f t="shared" si="3"/>
        <v>1005631167</v>
      </c>
      <c r="F9" s="44">
        <f t="shared" si="3"/>
        <v>1505384799</v>
      </c>
      <c r="G9" s="44">
        <f t="shared" ref="G9:H9" si="4">SUM(G10,G11)</f>
        <v>581034109</v>
      </c>
      <c r="H9" s="44">
        <f t="shared" si="4"/>
        <v>1225695268</v>
      </c>
      <c r="I9" s="12"/>
      <c r="J9" s="12"/>
      <c r="K9" s="12"/>
      <c r="L9" s="12"/>
    </row>
    <row r="10" spans="1:12" s="3" customFormat="1" x14ac:dyDescent="0.25">
      <c r="A10" s="35" t="s">
        <v>36</v>
      </c>
      <c r="B10" s="39">
        <v>151407932</v>
      </c>
      <c r="C10" s="39">
        <v>208506933</v>
      </c>
      <c r="D10" s="39">
        <v>88595146</v>
      </c>
      <c r="E10" s="39">
        <v>179068055</v>
      </c>
      <c r="F10" s="39">
        <v>250796325</v>
      </c>
      <c r="G10" s="39">
        <v>79065323</v>
      </c>
      <c r="H10" s="16">
        <v>174619357</v>
      </c>
      <c r="I10" s="16"/>
      <c r="J10" s="16"/>
      <c r="K10" s="16"/>
      <c r="L10" s="16"/>
    </row>
    <row r="11" spans="1:12" s="3" customFormat="1" x14ac:dyDescent="0.25">
      <c r="A11" s="35" t="s">
        <v>37</v>
      </c>
      <c r="B11" s="39">
        <v>737779683</v>
      </c>
      <c r="C11" s="39">
        <v>1130393720</v>
      </c>
      <c r="D11" s="39">
        <v>408444865</v>
      </c>
      <c r="E11" s="39">
        <v>826563112</v>
      </c>
      <c r="F11" s="39">
        <v>1254588474</v>
      </c>
      <c r="G11" s="39">
        <v>501968786</v>
      </c>
      <c r="H11" s="16">
        <v>1051075911</v>
      </c>
      <c r="I11" s="16"/>
      <c r="J11" s="16"/>
      <c r="K11" s="16"/>
      <c r="L11" s="16"/>
    </row>
    <row r="12" spans="1:12" s="1" customFormat="1" x14ac:dyDescent="0.25">
      <c r="A12" s="68" t="s">
        <v>82</v>
      </c>
      <c r="B12" s="44">
        <f t="shared" ref="B12:F12" si="5">B8-B9</f>
        <v>1204437701</v>
      </c>
      <c r="C12" s="44">
        <f>C8-C9</f>
        <v>1799190243</v>
      </c>
      <c r="D12" s="44">
        <f>D8-D9</f>
        <v>650668483</v>
      </c>
      <c r="E12" s="44">
        <f t="shared" si="5"/>
        <v>1209828202</v>
      </c>
      <c r="F12" s="44">
        <f t="shared" si="5"/>
        <v>1856328288</v>
      </c>
      <c r="G12" s="44">
        <f t="shared" ref="G12:H12" si="6">G8-G9</f>
        <v>737376519</v>
      </c>
      <c r="H12" s="44">
        <f t="shared" si="6"/>
        <v>1370747361</v>
      </c>
      <c r="I12" s="12"/>
      <c r="J12" s="12"/>
      <c r="K12" s="12"/>
      <c r="L12" s="12"/>
    </row>
    <row r="13" spans="1:12" s="1" customFormat="1" x14ac:dyDescent="0.25">
      <c r="A13" s="69" t="s">
        <v>83</v>
      </c>
      <c r="B13" s="44">
        <f>B15-B14-B16-B18+B17</f>
        <v>46931148</v>
      </c>
      <c r="C13" s="44">
        <f t="shared" ref="C13:G13" si="7">C15-C14-C16-C18+C17</f>
        <v>114992574</v>
      </c>
      <c r="D13" s="44">
        <f t="shared" si="7"/>
        <v>27062005</v>
      </c>
      <c r="E13" s="44">
        <f t="shared" si="7"/>
        <v>88963075</v>
      </c>
      <c r="F13" s="44">
        <f t="shared" si="7"/>
        <v>132560464</v>
      </c>
      <c r="G13" s="44">
        <f t="shared" si="7"/>
        <v>48487170</v>
      </c>
      <c r="H13" s="44">
        <f>H15-H14-H16-H18+H17</f>
        <v>116287163</v>
      </c>
      <c r="I13" s="12"/>
      <c r="J13" s="12"/>
      <c r="K13" s="12"/>
      <c r="L13" s="12"/>
    </row>
    <row r="14" spans="1:12" s="3" customFormat="1" ht="15.75" customHeight="1" x14ac:dyDescent="0.25">
      <c r="A14" s="3" t="s">
        <v>38</v>
      </c>
      <c r="B14" s="39">
        <v>82259428</v>
      </c>
      <c r="C14" s="39">
        <v>83590804</v>
      </c>
      <c r="D14" s="39">
        <v>47714244</v>
      </c>
      <c r="E14" s="39">
        <v>86288768</v>
      </c>
      <c r="F14" s="39">
        <v>128235319</v>
      </c>
      <c r="G14" s="39">
        <v>42645519</v>
      </c>
      <c r="H14" s="16">
        <v>80124406</v>
      </c>
      <c r="I14" s="16"/>
      <c r="J14" s="16"/>
      <c r="K14" s="16"/>
      <c r="L14" s="16"/>
    </row>
    <row r="15" spans="1:12" s="3" customFormat="1" x14ac:dyDescent="0.25">
      <c r="A15" s="3" t="s">
        <v>39</v>
      </c>
      <c r="B15" s="39">
        <v>128854163</v>
      </c>
      <c r="C15" s="39">
        <v>194027042</v>
      </c>
      <c r="D15" s="39">
        <v>74114212</v>
      </c>
      <c r="E15" s="39">
        <v>174213220</v>
      </c>
      <c r="F15" s="39">
        <v>259080717</v>
      </c>
      <c r="G15" s="39">
        <v>92029557</v>
      </c>
      <c r="H15" s="16">
        <v>198615132</v>
      </c>
      <c r="I15" s="16"/>
      <c r="J15" s="16"/>
      <c r="K15" s="16"/>
      <c r="L15" s="16"/>
    </row>
    <row r="16" spans="1:12" s="3" customFormat="1" x14ac:dyDescent="0.25">
      <c r="A16" s="3" t="s">
        <v>43</v>
      </c>
      <c r="B16" s="39"/>
      <c r="C16" s="39"/>
      <c r="D16" s="39"/>
      <c r="E16" s="39"/>
      <c r="F16" s="39"/>
      <c r="G16" s="39"/>
      <c r="H16" s="16">
        <v>2203563</v>
      </c>
      <c r="I16" s="16"/>
      <c r="J16" s="16"/>
      <c r="K16" s="16"/>
      <c r="L16" s="16"/>
    </row>
    <row r="17" spans="1:12" s="3" customFormat="1" x14ac:dyDescent="0.25">
      <c r="A17" s="70" t="s">
        <v>40</v>
      </c>
      <c r="B17" s="39">
        <v>336413</v>
      </c>
      <c r="C17" s="39">
        <v>4556336</v>
      </c>
      <c r="D17" s="39">
        <v>662037</v>
      </c>
      <c r="E17" s="39">
        <v>1038623</v>
      </c>
      <c r="F17" s="39">
        <v>1715066</v>
      </c>
      <c r="G17" s="39">
        <v>-896868</v>
      </c>
      <c r="H17" s="16"/>
      <c r="I17" s="16"/>
      <c r="J17" s="16"/>
      <c r="K17" s="16"/>
      <c r="L17" s="16"/>
    </row>
    <row r="18" spans="1:12" s="3" customFormat="1" x14ac:dyDescent="0.25">
      <c r="A18" s="3" t="s">
        <v>44</v>
      </c>
      <c r="B18" s="39"/>
      <c r="C18" s="39"/>
      <c r="D18" s="39"/>
      <c r="E18" s="39"/>
      <c r="F18" s="39"/>
      <c r="G18" s="39"/>
      <c r="H18" s="16"/>
      <c r="I18" s="16"/>
      <c r="J18" s="16"/>
      <c r="K18" s="16"/>
      <c r="L18" s="16"/>
    </row>
    <row r="19" spans="1:12" s="3" customFormat="1" x14ac:dyDescent="0.25">
      <c r="A19" s="68" t="s">
        <v>100</v>
      </c>
      <c r="B19" s="44">
        <f>B12+B13</f>
        <v>1251368849</v>
      </c>
      <c r="C19" s="44">
        <f t="shared" ref="C19:F19" si="8">C12+C13</f>
        <v>1914182817</v>
      </c>
      <c r="D19" s="44">
        <f t="shared" si="8"/>
        <v>677730488</v>
      </c>
      <c r="E19" s="44">
        <f t="shared" si="8"/>
        <v>1298791277</v>
      </c>
      <c r="F19" s="44">
        <f t="shared" si="8"/>
        <v>1988888752</v>
      </c>
      <c r="G19" s="44">
        <f>G12+G13</f>
        <v>785863689</v>
      </c>
      <c r="H19" s="44">
        <f>H12+H13</f>
        <v>1487034524</v>
      </c>
      <c r="I19" s="16"/>
      <c r="J19" s="16"/>
      <c r="K19" s="16"/>
      <c r="L19" s="16"/>
    </row>
    <row r="20" spans="1:12" x14ac:dyDescent="0.25">
      <c r="A20" s="3" t="s">
        <v>41</v>
      </c>
      <c r="B20" s="39">
        <v>59556953</v>
      </c>
      <c r="C20" s="39">
        <v>90717625</v>
      </c>
      <c r="D20" s="39">
        <v>32209829</v>
      </c>
      <c r="E20" s="39">
        <v>61748287</v>
      </c>
      <c r="F20" s="39">
        <v>94545649</v>
      </c>
      <c r="G20" s="39">
        <v>37422069</v>
      </c>
      <c r="H20" s="14">
        <v>70811168</v>
      </c>
      <c r="I20" s="14"/>
      <c r="J20" s="14"/>
      <c r="K20" s="14"/>
      <c r="L20" s="14"/>
    </row>
    <row r="21" spans="1:12" x14ac:dyDescent="0.25">
      <c r="A21" s="3"/>
      <c r="B21" s="39"/>
      <c r="C21" s="39"/>
      <c r="D21" s="39"/>
      <c r="E21" s="39"/>
      <c r="F21" s="39"/>
      <c r="G21" s="39"/>
      <c r="H21" s="14"/>
      <c r="I21" s="14"/>
      <c r="J21" s="14"/>
      <c r="K21" s="14"/>
      <c r="L21" s="14"/>
    </row>
    <row r="22" spans="1:12" x14ac:dyDescent="0.25">
      <c r="A22" s="68" t="s">
        <v>101</v>
      </c>
      <c r="B22" s="39">
        <f>B19-B20</f>
        <v>1191811896</v>
      </c>
      <c r="C22" s="39">
        <f t="shared" ref="C22:E22" si="9">C19-C20</f>
        <v>1823465192</v>
      </c>
      <c r="D22" s="39">
        <f t="shared" si="9"/>
        <v>645520659</v>
      </c>
      <c r="E22" s="39">
        <f t="shared" si="9"/>
        <v>1237042990</v>
      </c>
      <c r="F22" s="39">
        <f>F19-F20</f>
        <v>1894343103</v>
      </c>
      <c r="G22" s="39">
        <f>G19-G20</f>
        <v>748441620</v>
      </c>
      <c r="H22" s="39">
        <f>H19-H20</f>
        <v>1416223356</v>
      </c>
      <c r="I22" s="14"/>
      <c r="J22" s="14"/>
      <c r="K22" s="14"/>
      <c r="L22" s="14"/>
    </row>
    <row r="23" spans="1:12" x14ac:dyDescent="0.25">
      <c r="A23" s="1"/>
      <c r="B23" s="39"/>
      <c r="C23" s="39"/>
      <c r="D23" s="39"/>
      <c r="E23" s="39"/>
      <c r="F23" s="39"/>
      <c r="G23" s="39"/>
      <c r="H23" s="14"/>
      <c r="I23" s="14"/>
      <c r="J23" s="14"/>
      <c r="K23" s="14"/>
      <c r="L23" s="14"/>
    </row>
    <row r="24" spans="1:12" x14ac:dyDescent="0.25">
      <c r="A24" s="65" t="s">
        <v>23</v>
      </c>
      <c r="B24" s="48">
        <f t="shared" ref="B24:F24" si="10">SUM(B25:B28)</f>
        <v>-313682450</v>
      </c>
      <c r="C24" s="48">
        <f>SUM(C25:C28)</f>
        <v>-472847185</v>
      </c>
      <c r="D24" s="48">
        <f t="shared" si="10"/>
        <v>-164949592</v>
      </c>
      <c r="E24" s="48">
        <f t="shared" si="10"/>
        <v>-314947712</v>
      </c>
      <c r="F24" s="48">
        <f t="shared" si="10"/>
        <v>-496853817</v>
      </c>
      <c r="G24" s="48">
        <f>SUM(G25:G28)</f>
        <v>-190860345</v>
      </c>
      <c r="H24" s="48">
        <f>SUM(H25:H28)</f>
        <v>-365352474</v>
      </c>
      <c r="I24" s="14"/>
      <c r="J24" s="14"/>
      <c r="K24" s="14"/>
      <c r="L24" s="14"/>
    </row>
    <row r="25" spans="1:12" s="3" customFormat="1" x14ac:dyDescent="0.25">
      <c r="A25" s="35" t="s">
        <v>11</v>
      </c>
      <c r="B25" s="42">
        <v>-312399992</v>
      </c>
      <c r="C25" s="42">
        <v>-462038037</v>
      </c>
      <c r="D25" s="42">
        <v>-167000139</v>
      </c>
      <c r="E25" s="42">
        <v>-316834852</v>
      </c>
      <c r="F25" s="42">
        <v>-516926032</v>
      </c>
      <c r="G25" s="42">
        <v>-193648399</v>
      </c>
      <c r="H25" s="16">
        <v>-352699384</v>
      </c>
      <c r="I25" s="16"/>
      <c r="J25" s="16"/>
      <c r="K25" s="16"/>
      <c r="L25" s="16"/>
    </row>
    <row r="26" spans="1:12" s="3" customFormat="1" x14ac:dyDescent="0.25">
      <c r="A26" s="36" t="s">
        <v>45</v>
      </c>
      <c r="B26" s="42"/>
      <c r="C26" s="42"/>
      <c r="D26" s="42"/>
      <c r="E26" s="42"/>
      <c r="F26" s="42"/>
      <c r="G26" s="42"/>
      <c r="H26" s="16"/>
      <c r="I26" s="16"/>
      <c r="J26" s="16"/>
      <c r="K26" s="16"/>
      <c r="L26" s="16"/>
    </row>
    <row r="27" spans="1:12" s="3" customFormat="1" x14ac:dyDescent="0.25">
      <c r="A27" s="36" t="s">
        <v>46</v>
      </c>
      <c r="B27" s="42"/>
      <c r="C27" s="42"/>
      <c r="D27" s="42"/>
      <c r="E27" s="42"/>
      <c r="F27" s="42"/>
      <c r="G27" s="42"/>
      <c r="H27" s="16"/>
      <c r="I27" s="16"/>
      <c r="J27" s="16"/>
      <c r="K27" s="16"/>
      <c r="L27" s="16"/>
    </row>
    <row r="28" spans="1:12" s="3" customFormat="1" x14ac:dyDescent="0.25">
      <c r="A28" s="35" t="s">
        <v>42</v>
      </c>
      <c r="B28" s="42">
        <v>-1282458</v>
      </c>
      <c r="C28" s="42">
        <v>-10809148</v>
      </c>
      <c r="D28" s="42">
        <v>2050547</v>
      </c>
      <c r="E28" s="42">
        <v>1887140</v>
      </c>
      <c r="F28" s="42">
        <v>20072215</v>
      </c>
      <c r="G28" s="42">
        <v>2788054</v>
      </c>
      <c r="H28" s="16">
        <v>-12653090</v>
      </c>
      <c r="I28" s="16"/>
      <c r="J28" s="16"/>
      <c r="K28" s="16"/>
      <c r="L28" s="16"/>
    </row>
    <row r="29" spans="1:12" x14ac:dyDescent="0.25">
      <c r="A29" s="68" t="s">
        <v>102</v>
      </c>
      <c r="B29" s="48">
        <f>B22+B24</f>
        <v>878129446</v>
      </c>
      <c r="C29" s="48">
        <f t="shared" ref="C29:F29" si="11">C22+C24</f>
        <v>1350618007</v>
      </c>
      <c r="D29" s="48">
        <f t="shared" si="11"/>
        <v>480571067</v>
      </c>
      <c r="E29" s="48">
        <f t="shared" si="11"/>
        <v>922095278</v>
      </c>
      <c r="F29" s="48">
        <f t="shared" si="11"/>
        <v>1397489286</v>
      </c>
      <c r="G29" s="48">
        <f>G22+G24</f>
        <v>557581275</v>
      </c>
      <c r="H29" s="48">
        <f>H22+H24</f>
        <v>1050870882</v>
      </c>
      <c r="I29" s="14"/>
      <c r="J29" s="14"/>
      <c r="K29" s="14"/>
      <c r="L29" s="14"/>
    </row>
    <row r="30" spans="1:12" x14ac:dyDescent="0.25">
      <c r="A30" s="1"/>
      <c r="B30" s="37"/>
      <c r="C30" s="12"/>
      <c r="D30" s="12"/>
      <c r="E30" s="12"/>
      <c r="F30" s="12"/>
      <c r="G30" s="12"/>
      <c r="H30" s="14"/>
      <c r="I30" s="14"/>
      <c r="J30" s="14"/>
      <c r="K30" s="14"/>
      <c r="L30" s="14"/>
    </row>
    <row r="31" spans="1:12" x14ac:dyDescent="0.25">
      <c r="A31" s="1"/>
      <c r="B31" s="22"/>
      <c r="C31" s="21"/>
      <c r="D31" s="21"/>
      <c r="E31" s="21"/>
      <c r="F31" s="21"/>
      <c r="G31" s="21"/>
      <c r="H31" s="14"/>
      <c r="I31" s="14"/>
      <c r="J31" s="14"/>
      <c r="K31" s="14"/>
      <c r="L31" s="14"/>
    </row>
    <row r="32" spans="1:12" x14ac:dyDescent="0.25">
      <c r="A32" s="68" t="s">
        <v>103</v>
      </c>
      <c r="B32" s="20">
        <f>B29/('1'!B55/10)</f>
        <v>4.3919892901673965</v>
      </c>
      <c r="C32" s="20">
        <f>C29/('1'!C55/10)</f>
        <v>6.7551542074711772</v>
      </c>
      <c r="D32" s="20">
        <f>D29/('1'!D55/10)</f>
        <v>2.4035897999351663</v>
      </c>
      <c r="E32" s="20">
        <f>E29/('1'!E55/10)</f>
        <v>4.6118856438962057</v>
      </c>
      <c r="F32" s="20">
        <f>F29/('1'!F55/10)</f>
        <v>6.9895822366440514</v>
      </c>
      <c r="G32" s="20">
        <f>G29/('1'!G55/10)</f>
        <v>2.7887585359458291</v>
      </c>
      <c r="H32" s="20">
        <f>H29/('1'!H55/10)</f>
        <v>5.2559604738419923</v>
      </c>
      <c r="I32" s="14"/>
      <c r="J32" s="14"/>
      <c r="K32" s="14"/>
      <c r="L32" s="14"/>
    </row>
    <row r="33" spans="1:12" x14ac:dyDescent="0.25">
      <c r="A33" s="69" t="s">
        <v>104</v>
      </c>
      <c r="B33" s="17">
        <v>199938886</v>
      </c>
      <c r="C33">
        <v>199938886</v>
      </c>
      <c r="D33">
        <v>199938886</v>
      </c>
      <c r="E33">
        <v>199938886</v>
      </c>
      <c r="F33">
        <v>199938886</v>
      </c>
      <c r="G33" s="14"/>
      <c r="H33" s="14"/>
      <c r="I33" s="14"/>
      <c r="J33" s="14"/>
      <c r="K33" s="14"/>
      <c r="L33" s="14"/>
    </row>
    <row r="34" spans="1:12" x14ac:dyDescent="0.25">
      <c r="G34" s="14"/>
      <c r="H34" s="14"/>
      <c r="I34" s="14"/>
      <c r="J34" s="14"/>
      <c r="K34" s="14"/>
      <c r="L34" s="14"/>
    </row>
    <row r="35" spans="1:12" x14ac:dyDescent="0.25">
      <c r="G35" s="14"/>
      <c r="H35" s="14"/>
      <c r="I35" s="14"/>
      <c r="J35" s="14"/>
      <c r="K35" s="14"/>
      <c r="L35" s="14"/>
    </row>
    <row r="36" spans="1:12" x14ac:dyDescent="0.25">
      <c r="G36" s="14"/>
      <c r="H36" s="14"/>
      <c r="I36" s="14"/>
      <c r="J36" s="14"/>
      <c r="K36" s="14"/>
      <c r="L36" s="14"/>
    </row>
    <row r="37" spans="1:12" x14ac:dyDescent="0.25">
      <c r="G37" s="14"/>
      <c r="H37" s="14"/>
      <c r="I37" s="14"/>
      <c r="J37" s="14"/>
      <c r="K37" s="14"/>
      <c r="L37" s="14"/>
    </row>
    <row r="38" spans="1:12" x14ac:dyDescent="0.25">
      <c r="G38" s="14"/>
      <c r="H38" s="14"/>
      <c r="I38" s="14"/>
      <c r="J38" s="14"/>
      <c r="K38" s="14"/>
      <c r="L38" s="14"/>
    </row>
    <row r="39" spans="1:12" x14ac:dyDescent="0.25">
      <c r="G39" s="14"/>
      <c r="H39" s="14"/>
      <c r="I39" s="14"/>
      <c r="J39" s="14"/>
      <c r="K39" s="14"/>
      <c r="L39" s="14"/>
    </row>
    <row r="40" spans="1:12" x14ac:dyDescent="0.25">
      <c r="G40" s="14"/>
      <c r="H40" s="14"/>
      <c r="I40" s="14"/>
      <c r="J40" s="14"/>
      <c r="K40" s="14"/>
      <c r="L40" s="14"/>
    </row>
    <row r="41" spans="1:12" x14ac:dyDescent="0.25">
      <c r="G41" s="14"/>
      <c r="H41" s="14"/>
      <c r="I41" s="14"/>
      <c r="J41" s="14"/>
      <c r="K41" s="14"/>
      <c r="L41" s="14"/>
    </row>
    <row r="42" spans="1:12" x14ac:dyDescent="0.25">
      <c r="G42" s="14"/>
      <c r="H42" s="14"/>
      <c r="I42" s="14"/>
      <c r="J42" s="14"/>
      <c r="K42" s="14"/>
      <c r="L42" s="14"/>
    </row>
    <row r="43" spans="1:12" x14ac:dyDescent="0.25">
      <c r="G43" s="14"/>
      <c r="H43" s="14"/>
      <c r="I43" s="14"/>
      <c r="J43" s="14"/>
      <c r="K43" s="14"/>
      <c r="L43" s="14"/>
    </row>
    <row r="44" spans="1:12" x14ac:dyDescent="0.25">
      <c r="G44" s="14"/>
      <c r="H44" s="14"/>
      <c r="I44" s="14"/>
      <c r="J44" s="14"/>
      <c r="K44" s="14"/>
      <c r="L44" s="14"/>
    </row>
    <row r="45" spans="1:12" x14ac:dyDescent="0.25">
      <c r="G45" s="14"/>
      <c r="H45" s="14"/>
      <c r="I45" s="14"/>
      <c r="J45" s="14"/>
      <c r="K45" s="14"/>
      <c r="L45" s="14"/>
    </row>
    <row r="46" spans="1:12" x14ac:dyDescent="0.25">
      <c r="G46" s="14"/>
      <c r="H46" s="14"/>
      <c r="I46" s="14"/>
      <c r="J46" s="14"/>
      <c r="K46" s="14"/>
      <c r="L46" s="14"/>
    </row>
    <row r="47" spans="1:12" x14ac:dyDescent="0.25">
      <c r="G47" s="14"/>
      <c r="H47" s="14"/>
      <c r="I47" s="14"/>
      <c r="J47" s="14"/>
      <c r="K47" s="14"/>
      <c r="L47" s="14"/>
    </row>
    <row r="48" spans="1:12" x14ac:dyDescent="0.25">
      <c r="G48" s="14"/>
      <c r="H48" s="14"/>
      <c r="I48" s="14"/>
      <c r="J48" s="14"/>
      <c r="K48" s="14"/>
      <c r="L48" s="14"/>
    </row>
    <row r="49" spans="1:12" x14ac:dyDescent="0.25">
      <c r="G49" s="14"/>
      <c r="H49" s="14"/>
      <c r="I49" s="14"/>
      <c r="J49" s="14"/>
      <c r="K49" s="14"/>
      <c r="L49" s="14"/>
    </row>
    <row r="50" spans="1:12" x14ac:dyDescent="0.25">
      <c r="G50" s="14"/>
      <c r="H50" s="14"/>
      <c r="I50" s="14"/>
      <c r="J50" s="14"/>
      <c r="K50" s="14"/>
      <c r="L50" s="14"/>
    </row>
    <row r="51" spans="1:12" x14ac:dyDescent="0.25">
      <c r="G51" s="14"/>
      <c r="H51" s="14"/>
      <c r="I51" s="14"/>
      <c r="J51" s="14"/>
      <c r="K51" s="14"/>
      <c r="L51" s="14"/>
    </row>
    <row r="52" spans="1:12" x14ac:dyDescent="0.25">
      <c r="G52" s="14"/>
      <c r="H52" s="14"/>
      <c r="I52" s="14"/>
      <c r="J52" s="14"/>
      <c r="K52" s="14"/>
      <c r="L52" s="14"/>
    </row>
    <row r="53" spans="1:12" x14ac:dyDescent="0.25">
      <c r="G53" s="14"/>
      <c r="H53" s="14"/>
      <c r="I53" s="14"/>
      <c r="J53" s="14"/>
      <c r="K53" s="14"/>
      <c r="L53" s="14"/>
    </row>
    <row r="54" spans="1:12" x14ac:dyDescent="0.25">
      <c r="G54" s="14"/>
      <c r="H54" s="14"/>
      <c r="I54" s="14"/>
      <c r="J54" s="14"/>
      <c r="K54" s="14"/>
      <c r="L54" s="14"/>
    </row>
    <row r="56" spans="1:12" x14ac:dyDescent="0.25">
      <c r="A56" s="4"/>
      <c r="B56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4"/>
  <sheetViews>
    <sheetView tabSelected="1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S15" sqref="S15"/>
    </sheetView>
  </sheetViews>
  <sheetFormatPr defaultRowHeight="15" x14ac:dyDescent="0.25"/>
  <cols>
    <col min="1" max="1" width="38.85546875" customWidth="1"/>
    <col min="2" max="2" width="17.7109375" style="26" bestFit="1" customWidth="1"/>
    <col min="3" max="3" width="18" style="9" bestFit="1" customWidth="1"/>
    <col min="4" max="4" width="17.85546875" style="9" bestFit="1" customWidth="1"/>
    <col min="5" max="5" width="18.140625" style="9" bestFit="1" customWidth="1"/>
    <col min="6" max="6" width="18" style="9" bestFit="1" customWidth="1"/>
    <col min="7" max="7" width="15.28515625" style="10" bestFit="1" customWidth="1"/>
    <col min="8" max="8" width="16.85546875" customWidth="1"/>
  </cols>
  <sheetData>
    <row r="1" spans="1:12" ht="15.75" x14ac:dyDescent="0.25">
      <c r="A1" s="63" t="s">
        <v>12</v>
      </c>
      <c r="B1" s="25"/>
      <c r="C1" s="8"/>
      <c r="D1" s="8"/>
      <c r="E1" s="8"/>
    </row>
    <row r="2" spans="1:12" ht="15.75" x14ac:dyDescent="0.25">
      <c r="A2" s="63" t="s">
        <v>84</v>
      </c>
      <c r="B2" s="25"/>
      <c r="C2" s="8"/>
      <c r="D2" s="8"/>
      <c r="E2" s="8"/>
    </row>
    <row r="3" spans="1:12" ht="15.75" x14ac:dyDescent="0.25">
      <c r="A3" s="1" t="s">
        <v>69</v>
      </c>
      <c r="B3" s="25"/>
      <c r="C3" s="8"/>
      <c r="D3" s="8"/>
      <c r="E3" s="8"/>
    </row>
    <row r="4" spans="1:12" ht="15.75" x14ac:dyDescent="0.25">
      <c r="A4" s="2"/>
      <c r="B4" s="57" t="s">
        <v>65</v>
      </c>
      <c r="C4" s="57" t="s">
        <v>66</v>
      </c>
      <c r="D4" s="57" t="s">
        <v>67</v>
      </c>
      <c r="E4" s="57" t="s">
        <v>65</v>
      </c>
      <c r="F4" s="57" t="s">
        <v>66</v>
      </c>
      <c r="G4" s="74" t="s">
        <v>67</v>
      </c>
      <c r="H4" s="57" t="s">
        <v>65</v>
      </c>
    </row>
    <row r="5" spans="1:12" ht="15.75" x14ac:dyDescent="0.25">
      <c r="A5" s="2"/>
      <c r="B5" s="58">
        <v>43099</v>
      </c>
      <c r="C5" s="58">
        <v>43190</v>
      </c>
      <c r="D5" s="58">
        <v>43373</v>
      </c>
      <c r="E5" s="58">
        <v>43465</v>
      </c>
      <c r="F5" s="58">
        <v>43555</v>
      </c>
      <c r="G5" s="75">
        <v>43738</v>
      </c>
      <c r="H5" s="71">
        <v>43830</v>
      </c>
    </row>
    <row r="6" spans="1:12" ht="15.75" x14ac:dyDescent="0.25">
      <c r="A6" s="68" t="s">
        <v>85</v>
      </c>
      <c r="B6" s="49"/>
      <c r="C6" s="50"/>
      <c r="D6" s="50"/>
      <c r="E6" s="50"/>
      <c r="F6" s="50"/>
      <c r="G6" s="38"/>
      <c r="H6" s="38"/>
    </row>
    <row r="7" spans="1:12" x14ac:dyDescent="0.25">
      <c r="A7" s="65" t="s">
        <v>86</v>
      </c>
      <c r="B7" s="51"/>
      <c r="C7" s="52"/>
      <c r="D7" s="52"/>
      <c r="E7" s="52"/>
      <c r="F7" s="52"/>
      <c r="G7" s="38"/>
      <c r="H7" s="38"/>
    </row>
    <row r="8" spans="1:12" x14ac:dyDescent="0.25">
      <c r="A8" t="s">
        <v>47</v>
      </c>
      <c r="B8" s="51">
        <v>6448840220</v>
      </c>
      <c r="C8" s="52">
        <v>9670882324</v>
      </c>
      <c r="D8" s="52">
        <v>3638042341</v>
      </c>
      <c r="E8" s="38">
        <v>7009907952</v>
      </c>
      <c r="F8" s="52">
        <v>10643186047</v>
      </c>
      <c r="G8" s="38">
        <v>3947722105</v>
      </c>
      <c r="H8" s="38">
        <v>7842151139</v>
      </c>
      <c r="I8" s="10"/>
      <c r="J8" s="10"/>
      <c r="K8" s="10"/>
      <c r="L8" s="10"/>
    </row>
    <row r="9" spans="1:12" ht="15.75" x14ac:dyDescent="0.25">
      <c r="A9" s="5" t="s">
        <v>48</v>
      </c>
      <c r="B9" s="51">
        <v>-5516923560</v>
      </c>
      <c r="C9" s="52">
        <v>-8096660492</v>
      </c>
      <c r="D9" s="52">
        <v>-2841076366</v>
      </c>
      <c r="E9" s="38">
        <v>-5811320760</v>
      </c>
      <c r="F9" s="52">
        <v>-8865430130</v>
      </c>
      <c r="G9" s="38">
        <v>-2976194920</v>
      </c>
      <c r="H9" s="38">
        <v>-6448785563</v>
      </c>
      <c r="I9" s="10"/>
      <c r="J9" s="10"/>
      <c r="K9" s="10"/>
      <c r="L9" s="10"/>
    </row>
    <row r="10" spans="1:12" s="1" customFormat="1" ht="15.75" x14ac:dyDescent="0.25">
      <c r="A10" s="2"/>
      <c r="B10" s="53">
        <f>B8+B9</f>
        <v>931916660</v>
      </c>
      <c r="C10" s="54">
        <f>C8+C9</f>
        <v>1574221832</v>
      </c>
      <c r="D10" s="54">
        <f t="shared" ref="D10:H10" si="0">D8+D9</f>
        <v>796965975</v>
      </c>
      <c r="E10" s="54">
        <f t="shared" si="0"/>
        <v>1198587192</v>
      </c>
      <c r="F10" s="54">
        <f t="shared" si="0"/>
        <v>1777755917</v>
      </c>
      <c r="G10" s="54">
        <f t="shared" si="0"/>
        <v>971527185</v>
      </c>
      <c r="H10" s="54">
        <f t="shared" si="0"/>
        <v>1393365576</v>
      </c>
      <c r="I10" s="13"/>
      <c r="J10" s="13"/>
      <c r="K10" s="13"/>
      <c r="L10" s="13"/>
    </row>
    <row r="11" spans="1:12" ht="15.75" x14ac:dyDescent="0.25">
      <c r="A11" s="5" t="s">
        <v>49</v>
      </c>
      <c r="B11" s="51"/>
      <c r="C11" s="52"/>
      <c r="D11" s="52"/>
      <c r="E11" s="38"/>
      <c r="F11" s="52"/>
      <c r="G11" s="38"/>
      <c r="H11" s="38"/>
      <c r="I11" s="10"/>
      <c r="J11" s="10"/>
      <c r="K11" s="10"/>
      <c r="L11" s="10"/>
    </row>
    <row r="12" spans="1:12" ht="15.75" x14ac:dyDescent="0.25">
      <c r="A12" s="5" t="s">
        <v>50</v>
      </c>
      <c r="B12" s="51">
        <v>-327721990</v>
      </c>
      <c r="C12" s="52">
        <v>-1045782504</v>
      </c>
      <c r="D12" s="52">
        <v>-106079261</v>
      </c>
      <c r="E12" s="38">
        <v>-291954892</v>
      </c>
      <c r="F12" s="52">
        <v>-4967408</v>
      </c>
      <c r="G12" s="38">
        <v>-136655079</v>
      </c>
      <c r="H12" s="38">
        <v>-318026583</v>
      </c>
      <c r="I12" s="10"/>
      <c r="J12" s="10"/>
      <c r="K12" s="10"/>
      <c r="L12" s="10"/>
    </row>
    <row r="13" spans="1:12" ht="15.75" x14ac:dyDescent="0.25">
      <c r="A13" s="5" t="s">
        <v>58</v>
      </c>
      <c r="B13" s="51">
        <v>-2919549</v>
      </c>
      <c r="C13" s="52">
        <v>-4810467</v>
      </c>
      <c r="D13" s="52">
        <v>-1328361</v>
      </c>
      <c r="E13" s="38">
        <v>-3789721</v>
      </c>
      <c r="F13" s="52">
        <v>-417591841</v>
      </c>
      <c r="G13" s="38">
        <v>-1063880</v>
      </c>
      <c r="H13" s="38">
        <v>-3274237</v>
      </c>
      <c r="I13" s="10"/>
      <c r="J13" s="10"/>
      <c r="K13" s="10"/>
      <c r="L13" s="10"/>
    </row>
    <row r="14" spans="1:12" ht="15.75" x14ac:dyDescent="0.25">
      <c r="A14" s="2"/>
      <c r="B14" s="53">
        <f>SUM(B10:B13)</f>
        <v>601275121</v>
      </c>
      <c r="C14" s="53">
        <f>SUM(C10:C13)</f>
        <v>523628861</v>
      </c>
      <c r="D14" s="53">
        <f t="shared" ref="D14" si="1">SUM(D10:D13)</f>
        <v>689558353</v>
      </c>
      <c r="E14" s="53">
        <f>SUM(E10:E13)</f>
        <v>902842579</v>
      </c>
      <c r="F14" s="53">
        <f t="shared" ref="F14:H14" si="2">SUM(F10:F13)</f>
        <v>1355196668</v>
      </c>
      <c r="G14" s="53">
        <f t="shared" si="2"/>
        <v>833808226</v>
      </c>
      <c r="H14" s="53">
        <f t="shared" si="2"/>
        <v>1072064756</v>
      </c>
      <c r="I14" s="10"/>
      <c r="J14" s="10"/>
      <c r="K14" s="10"/>
      <c r="L14" s="10"/>
    </row>
    <row r="15" spans="1:12" ht="15.75" x14ac:dyDescent="0.25">
      <c r="A15" s="2"/>
      <c r="B15" s="53"/>
      <c r="C15" s="54"/>
      <c r="D15" s="54"/>
      <c r="E15" s="54"/>
      <c r="F15" s="54"/>
      <c r="G15" s="38"/>
      <c r="H15" s="38"/>
      <c r="I15" s="10"/>
      <c r="J15" s="10"/>
      <c r="K15" s="10"/>
      <c r="L15" s="10"/>
    </row>
    <row r="16" spans="1:12" x14ac:dyDescent="0.25">
      <c r="A16" s="68" t="s">
        <v>87</v>
      </c>
      <c r="B16" s="51"/>
      <c r="C16" s="52"/>
      <c r="D16" s="52"/>
      <c r="E16" s="52"/>
      <c r="F16" s="52"/>
      <c r="G16" s="38"/>
      <c r="H16" s="38"/>
      <c r="I16" s="10"/>
      <c r="J16" s="10"/>
      <c r="K16" s="10"/>
      <c r="L16" s="10"/>
    </row>
    <row r="17" spans="1:12" x14ac:dyDescent="0.25">
      <c r="A17" s="3" t="s">
        <v>6</v>
      </c>
      <c r="B17" s="51">
        <v>1851048</v>
      </c>
      <c r="C17" s="52">
        <v>133258697</v>
      </c>
      <c r="D17" s="52">
        <v>-3622364</v>
      </c>
      <c r="E17" s="52">
        <v>-3952948</v>
      </c>
      <c r="F17" s="52">
        <v>-539037559</v>
      </c>
      <c r="G17" s="38">
        <v>-48290533</v>
      </c>
      <c r="H17" s="38">
        <v>-88320660</v>
      </c>
      <c r="I17" s="10"/>
      <c r="J17" s="10"/>
      <c r="K17" s="10"/>
      <c r="L17" s="10"/>
    </row>
    <row r="18" spans="1:12" x14ac:dyDescent="0.25">
      <c r="A18" s="3" t="s">
        <v>52</v>
      </c>
      <c r="B18" s="51">
        <v>-487937856</v>
      </c>
      <c r="C18" s="52">
        <v>-702835931</v>
      </c>
      <c r="D18" s="52">
        <v>-193096846</v>
      </c>
      <c r="E18" s="52">
        <v>-426357934</v>
      </c>
      <c r="F18" s="52">
        <v>13632933</v>
      </c>
      <c r="G18" s="38">
        <v>-85075590</v>
      </c>
      <c r="H18" s="38">
        <v>-214901078</v>
      </c>
      <c r="I18" s="10"/>
      <c r="J18" s="10"/>
      <c r="K18" s="10"/>
      <c r="L18" s="10"/>
    </row>
    <row r="19" spans="1:12" x14ac:dyDescent="0.25">
      <c r="A19" s="3" t="s">
        <v>51</v>
      </c>
      <c r="B19" s="51">
        <v>161597549</v>
      </c>
      <c r="C19" s="52">
        <v>196694821</v>
      </c>
      <c r="D19" s="52">
        <v>49828906</v>
      </c>
      <c r="E19" s="52">
        <v>141929405</v>
      </c>
      <c r="F19" s="52">
        <v>2946000</v>
      </c>
      <c r="G19" s="38">
        <v>87411392</v>
      </c>
      <c r="H19" s="38">
        <v>170274565</v>
      </c>
      <c r="I19" s="10"/>
      <c r="J19" s="10"/>
      <c r="K19" s="10"/>
      <c r="L19" s="10"/>
    </row>
    <row r="20" spans="1:12" x14ac:dyDescent="0.25">
      <c r="A20" s="3" t="s">
        <v>55</v>
      </c>
      <c r="B20" s="51">
        <v>885000</v>
      </c>
      <c r="C20" s="52">
        <v>885000</v>
      </c>
      <c r="D20" s="52"/>
      <c r="E20" s="52"/>
      <c r="F20" s="52">
        <v>186633302</v>
      </c>
      <c r="G20" s="38"/>
      <c r="H20" s="38">
        <v>100000</v>
      </c>
      <c r="I20" s="10"/>
      <c r="J20" s="10"/>
      <c r="K20" s="10"/>
      <c r="L20" s="10"/>
    </row>
    <row r="21" spans="1:12" x14ac:dyDescent="0.25">
      <c r="A21" s="3" t="s">
        <v>57</v>
      </c>
      <c r="B21" s="51"/>
      <c r="C21" s="52"/>
      <c r="D21" s="52"/>
      <c r="E21" s="52"/>
      <c r="F21" s="52"/>
      <c r="G21" s="38"/>
      <c r="H21" s="38"/>
      <c r="I21" s="10"/>
      <c r="J21" s="10"/>
      <c r="K21" s="10"/>
      <c r="L21" s="10"/>
    </row>
    <row r="22" spans="1:12" x14ac:dyDescent="0.25">
      <c r="A22" s="1"/>
      <c r="B22" s="53">
        <f>SUM(B17:B20)</f>
        <v>-323604259</v>
      </c>
      <c r="C22" s="53">
        <f>SUM(C17:C21)</f>
        <v>-371997413</v>
      </c>
      <c r="D22" s="53">
        <f>SUM(D17:D21)</f>
        <v>-146890304</v>
      </c>
      <c r="E22" s="53">
        <f>SUM(E17:E20)</f>
        <v>-288381477</v>
      </c>
      <c r="F22" s="53">
        <f>SUM(F17:F20)</f>
        <v>-335825324</v>
      </c>
      <c r="G22" s="53">
        <f>SUM(G17:G20)</f>
        <v>-45954731</v>
      </c>
      <c r="H22" s="53">
        <f>SUM(H17:H20)</f>
        <v>-132847173</v>
      </c>
      <c r="I22" s="10"/>
      <c r="J22" s="10"/>
      <c r="K22" s="10"/>
      <c r="L22" s="10"/>
    </row>
    <row r="23" spans="1:12" x14ac:dyDescent="0.25">
      <c r="B23" s="51"/>
      <c r="C23" s="52"/>
      <c r="D23" s="52"/>
      <c r="E23" s="52"/>
      <c r="F23" s="52"/>
      <c r="G23" s="38"/>
      <c r="H23" s="38"/>
      <c r="I23" s="10"/>
      <c r="J23" s="10"/>
      <c r="K23" s="10"/>
      <c r="L23" s="10"/>
    </row>
    <row r="24" spans="1:12" x14ac:dyDescent="0.25">
      <c r="A24" s="68" t="s">
        <v>88</v>
      </c>
      <c r="B24" s="51"/>
      <c r="C24" s="52"/>
      <c r="D24" s="51"/>
      <c r="E24" s="51"/>
      <c r="F24" s="52"/>
      <c r="G24" s="38"/>
      <c r="H24" s="38"/>
      <c r="I24" s="10"/>
      <c r="J24" s="10"/>
      <c r="K24" s="10"/>
      <c r="L24" s="10"/>
    </row>
    <row r="25" spans="1:12" x14ac:dyDescent="0.25">
      <c r="A25" s="3" t="s">
        <v>59</v>
      </c>
      <c r="B25" s="51">
        <v>403338275</v>
      </c>
      <c r="C25" s="52">
        <v>947729201</v>
      </c>
      <c r="D25" s="51">
        <v>-407835096</v>
      </c>
      <c r="E25" s="51">
        <v>-313061465</v>
      </c>
      <c r="F25" s="52">
        <v>107040784</v>
      </c>
      <c r="G25" s="38">
        <v>-590764860</v>
      </c>
      <c r="H25" s="38">
        <v>-96074011</v>
      </c>
      <c r="I25" s="10"/>
      <c r="J25" s="10"/>
      <c r="K25" s="10"/>
      <c r="L25" s="10"/>
    </row>
    <row r="26" spans="1:12" x14ac:dyDescent="0.25">
      <c r="A26" s="3" t="s">
        <v>60</v>
      </c>
      <c r="B26" s="51"/>
      <c r="C26" s="52"/>
      <c r="D26" s="51">
        <v>30904400</v>
      </c>
      <c r="E26" s="51"/>
      <c r="F26" s="52"/>
      <c r="G26" s="38">
        <v>-21015866</v>
      </c>
      <c r="H26" s="38">
        <v>9457384</v>
      </c>
      <c r="I26" s="10"/>
      <c r="J26" s="10"/>
      <c r="K26" s="10"/>
      <c r="L26" s="10"/>
    </row>
    <row r="27" spans="1:12" x14ac:dyDescent="0.25">
      <c r="A27" s="3" t="s">
        <v>56</v>
      </c>
      <c r="B27" s="51">
        <v>32888827</v>
      </c>
      <c r="C27" s="52">
        <v>32888827</v>
      </c>
      <c r="D27" s="51"/>
      <c r="E27" s="51"/>
      <c r="F27" s="52">
        <v>100738686</v>
      </c>
      <c r="G27" s="38"/>
      <c r="H27" s="38"/>
      <c r="I27" s="10"/>
      <c r="J27" s="10"/>
      <c r="K27" s="10"/>
      <c r="L27" s="10"/>
    </row>
    <row r="28" spans="1:12" x14ac:dyDescent="0.25">
      <c r="A28" s="3" t="s">
        <v>54</v>
      </c>
      <c r="B28" s="51">
        <v>-18478184</v>
      </c>
      <c r="C28" s="52">
        <v>-24226727</v>
      </c>
      <c r="D28" s="51">
        <v>-2340365</v>
      </c>
      <c r="E28" s="51">
        <v>-4817342</v>
      </c>
      <c r="F28" s="52">
        <v>-123033778</v>
      </c>
      <c r="G28" s="38">
        <v>-2247997</v>
      </c>
      <c r="H28" s="38">
        <v>-4051873</v>
      </c>
      <c r="I28" s="10"/>
      <c r="J28" s="10"/>
      <c r="K28" s="10"/>
      <c r="L28" s="10"/>
    </row>
    <row r="29" spans="1:12" x14ac:dyDescent="0.25">
      <c r="A29" s="3" t="s">
        <v>22</v>
      </c>
      <c r="B29" s="51">
        <v>141640401</v>
      </c>
      <c r="C29" s="52">
        <v>16348529</v>
      </c>
      <c r="D29" s="51">
        <v>-24841191</v>
      </c>
      <c r="E29" s="51">
        <v>120545813</v>
      </c>
      <c r="F29" s="52">
        <v>-7122733</v>
      </c>
      <c r="G29" s="38">
        <v>63999187</v>
      </c>
      <c r="H29" s="38">
        <v>162586054</v>
      </c>
      <c r="I29" s="10"/>
      <c r="J29" s="10"/>
      <c r="K29" s="10"/>
      <c r="L29" s="10"/>
    </row>
    <row r="30" spans="1:12" x14ac:dyDescent="0.25">
      <c r="A30" s="3" t="s">
        <v>53</v>
      </c>
      <c r="B30" s="51">
        <v>-245481432</v>
      </c>
      <c r="C30" s="52">
        <v>-844692222</v>
      </c>
      <c r="D30" s="51">
        <v>-1115427</v>
      </c>
      <c r="E30" s="51">
        <v>-149041001</v>
      </c>
      <c r="F30" s="52">
        <v>-15549008</v>
      </c>
      <c r="G30" s="38">
        <v>-143151</v>
      </c>
      <c r="H30" s="38">
        <v>-155239372</v>
      </c>
      <c r="I30" s="10"/>
      <c r="J30" s="10"/>
      <c r="K30" s="10"/>
      <c r="L30" s="10"/>
    </row>
    <row r="31" spans="1:12" x14ac:dyDescent="0.25">
      <c r="A31" s="3" t="s">
        <v>49</v>
      </c>
      <c r="B31" s="51">
        <v>-78873818</v>
      </c>
      <c r="C31" s="52">
        <v>-79083608</v>
      </c>
      <c r="D31" s="51">
        <v>-46144523</v>
      </c>
      <c r="E31" s="51">
        <v>-79459998</v>
      </c>
      <c r="F31" s="52">
        <v>-914297662</v>
      </c>
      <c r="G31" s="38">
        <v>-41459373</v>
      </c>
      <c r="H31" s="38">
        <v>-75588419</v>
      </c>
      <c r="I31" s="10"/>
      <c r="J31" s="10"/>
      <c r="K31" s="10"/>
      <c r="L31" s="10"/>
    </row>
    <row r="32" spans="1:12" x14ac:dyDescent="0.25">
      <c r="A32" s="1"/>
      <c r="B32" s="55">
        <f>SUM(B25:B31)</f>
        <v>235034069</v>
      </c>
      <c r="C32" s="55">
        <f>SUM(C25:C31)</f>
        <v>48964000</v>
      </c>
      <c r="D32" s="55">
        <f>SUM(D25:D31)</f>
        <v>-451372202</v>
      </c>
      <c r="E32" s="55">
        <f>SUM(E25:E31)</f>
        <v>-425833993</v>
      </c>
      <c r="F32" s="55">
        <f t="shared" ref="F32:H32" si="3">SUM(F25:F31)</f>
        <v>-852223711</v>
      </c>
      <c r="G32" s="55">
        <f t="shared" si="3"/>
        <v>-591632060</v>
      </c>
      <c r="H32" s="55">
        <f t="shared" si="3"/>
        <v>-158910237</v>
      </c>
      <c r="I32" s="10"/>
      <c r="J32" s="10"/>
      <c r="K32" s="10"/>
      <c r="L32" s="10"/>
    </row>
    <row r="33" spans="1:12" x14ac:dyDescent="0.25">
      <c r="B33" s="51"/>
      <c r="C33" s="52"/>
      <c r="D33" s="51"/>
      <c r="E33" s="51"/>
      <c r="F33" s="52"/>
      <c r="G33" s="38"/>
      <c r="H33" s="38"/>
      <c r="I33" s="10"/>
      <c r="J33" s="10"/>
      <c r="K33" s="10"/>
      <c r="L33" s="10"/>
    </row>
    <row r="34" spans="1:12" x14ac:dyDescent="0.25">
      <c r="A34" s="1" t="s">
        <v>89</v>
      </c>
      <c r="B34" s="53">
        <f t="shared" ref="B34:H34" si="4">SUM(B14,B22,B32)</f>
        <v>512704931</v>
      </c>
      <c r="C34" s="54">
        <f>SUM(C14,C22,C32)</f>
        <v>200595448</v>
      </c>
      <c r="D34" s="54">
        <f t="shared" si="4"/>
        <v>91295847</v>
      </c>
      <c r="E34" s="54">
        <f t="shared" si="4"/>
        <v>188627109</v>
      </c>
      <c r="F34" s="54">
        <f t="shared" si="4"/>
        <v>167147633</v>
      </c>
      <c r="G34" s="54">
        <f t="shared" si="4"/>
        <v>196221435</v>
      </c>
      <c r="H34" s="54">
        <f t="shared" si="4"/>
        <v>780307346</v>
      </c>
      <c r="I34" s="10"/>
      <c r="J34" s="10"/>
      <c r="K34" s="10"/>
      <c r="L34" s="10"/>
    </row>
    <row r="35" spans="1:12" x14ac:dyDescent="0.25">
      <c r="A35" s="69" t="s">
        <v>90</v>
      </c>
      <c r="B35" s="51">
        <v>247347709</v>
      </c>
      <c r="C35" s="52">
        <v>247347709</v>
      </c>
      <c r="D35" s="51">
        <v>461316250</v>
      </c>
      <c r="E35" s="51">
        <v>461316250</v>
      </c>
      <c r="F35" s="52">
        <v>461316250</v>
      </c>
      <c r="G35" s="38">
        <v>608038640</v>
      </c>
      <c r="H35" s="38">
        <v>608038640</v>
      </c>
      <c r="I35" s="10"/>
      <c r="J35" s="10"/>
      <c r="K35" s="10"/>
      <c r="L35" s="10"/>
    </row>
    <row r="36" spans="1:12" x14ac:dyDescent="0.25">
      <c r="A36" s="68" t="s">
        <v>91</v>
      </c>
      <c r="B36" s="53">
        <f>SUM(B34:B35)</f>
        <v>760052640</v>
      </c>
      <c r="C36" s="54">
        <f>SUM(C34:C35)</f>
        <v>447943157</v>
      </c>
      <c r="D36" s="54">
        <f t="shared" ref="D36:H36" si="5">SUM(D34:D35)</f>
        <v>552612097</v>
      </c>
      <c r="E36" s="54">
        <f t="shared" si="5"/>
        <v>649943359</v>
      </c>
      <c r="F36" s="54">
        <f t="shared" si="5"/>
        <v>628463883</v>
      </c>
      <c r="G36" s="54">
        <f t="shared" si="5"/>
        <v>804260075</v>
      </c>
      <c r="H36" s="54">
        <f t="shared" si="5"/>
        <v>1388345986</v>
      </c>
      <c r="I36" s="10"/>
      <c r="J36" s="10"/>
      <c r="K36" s="10"/>
      <c r="L36" s="10"/>
    </row>
    <row r="37" spans="1:12" x14ac:dyDescent="0.25">
      <c r="B37" s="30"/>
      <c r="C37" s="31"/>
      <c r="D37" s="30"/>
      <c r="E37" s="30"/>
      <c r="F37" s="31"/>
      <c r="H37" s="10"/>
      <c r="I37" s="10"/>
      <c r="J37" s="10"/>
      <c r="K37" s="10"/>
      <c r="L37" s="10"/>
    </row>
    <row r="38" spans="1:12" x14ac:dyDescent="0.25">
      <c r="A38" s="68" t="s">
        <v>92</v>
      </c>
      <c r="B38" s="27">
        <f>B14/('1'!B55/10)</f>
        <v>3.0072945439938081</v>
      </c>
      <c r="C38" s="15">
        <f>C14/('1'!C55/10)</f>
        <v>2.6189445758940559</v>
      </c>
      <c r="D38" s="15">
        <f>D14/('1'!D55/10)</f>
        <v>3.4488456287587796</v>
      </c>
      <c r="E38" s="15">
        <f>E14/('1'!E55/10)</f>
        <v>4.5155927246688767</v>
      </c>
      <c r="F38" s="15">
        <f>F14/('1'!F55/10)</f>
        <v>6.7780545101166565</v>
      </c>
      <c r="G38" s="15">
        <f>G14/('1'!G55/10)</f>
        <v>4.1703154532930631</v>
      </c>
      <c r="H38" s="15">
        <f>H14/('1'!H55/10)</f>
        <v>5.3619622348000879</v>
      </c>
      <c r="I38" s="15"/>
      <c r="J38" s="10"/>
      <c r="K38" s="10"/>
      <c r="L38" s="10"/>
    </row>
    <row r="39" spans="1:12" x14ac:dyDescent="0.25">
      <c r="A39" s="68" t="s">
        <v>93</v>
      </c>
      <c r="B39" s="52">
        <f>'1'!B55/10</f>
        <v>199938886</v>
      </c>
      <c r="C39" s="52">
        <f>'1'!C55/10</f>
        <v>199938886</v>
      </c>
      <c r="D39" s="52">
        <f>'1'!D55/10</f>
        <v>199938886</v>
      </c>
      <c r="E39" s="52">
        <f>'1'!E55/10</f>
        <v>199938886</v>
      </c>
      <c r="F39" s="52">
        <f>'1'!F55/10</f>
        <v>199938886</v>
      </c>
      <c r="G39" s="52">
        <f>'1'!G55/10</f>
        <v>199938886</v>
      </c>
      <c r="H39" s="52">
        <f>'1'!H55/10</f>
        <v>199938886</v>
      </c>
      <c r="I39" s="52"/>
      <c r="J39" s="10"/>
      <c r="K39" s="10"/>
      <c r="L39" s="10"/>
    </row>
    <row r="40" spans="1:12" ht="15.75" x14ac:dyDescent="0.25">
      <c r="A40" s="2"/>
      <c r="B40" s="28"/>
      <c r="C40" s="29"/>
      <c r="D40" s="29"/>
      <c r="E40" s="29"/>
      <c r="F40" s="29"/>
      <c r="H40" s="10"/>
      <c r="I40" s="10"/>
      <c r="J40" s="10"/>
      <c r="K40" s="10"/>
      <c r="L40" s="10"/>
    </row>
    <row r="41" spans="1:12" x14ac:dyDescent="0.25">
      <c r="B41" s="32"/>
      <c r="C41" s="33"/>
      <c r="D41" s="33"/>
      <c r="E41" s="33"/>
      <c r="F41" s="33"/>
      <c r="H41" s="10"/>
      <c r="I41" s="10"/>
      <c r="J41" s="10"/>
      <c r="K41" s="10"/>
      <c r="L41" s="10"/>
    </row>
    <row r="42" spans="1:12" x14ac:dyDescent="0.25">
      <c r="B42" s="32"/>
      <c r="C42" s="33"/>
      <c r="D42" s="33"/>
      <c r="E42" s="33"/>
      <c r="F42" s="33"/>
      <c r="H42" s="10"/>
      <c r="I42" s="10"/>
      <c r="J42" s="10"/>
      <c r="K42" s="10"/>
      <c r="L42" s="10"/>
    </row>
    <row r="43" spans="1:12" x14ac:dyDescent="0.25">
      <c r="B43" s="32"/>
      <c r="C43" s="33"/>
      <c r="D43" s="33"/>
      <c r="E43" s="33"/>
      <c r="F43" s="33"/>
      <c r="H43" s="10"/>
      <c r="I43" s="10"/>
      <c r="J43" s="10"/>
      <c r="K43" s="10"/>
      <c r="L43" s="10"/>
    </row>
    <row r="44" spans="1:12" x14ac:dyDescent="0.25">
      <c r="B44" s="32"/>
      <c r="C44" s="33"/>
      <c r="D44" s="33"/>
      <c r="E44" s="33"/>
      <c r="F44" s="33"/>
      <c r="H44" s="10"/>
      <c r="I44" s="10"/>
      <c r="J44" s="10"/>
      <c r="K44" s="10"/>
      <c r="L44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" sqref="B1:B1048576"/>
    </sheetView>
  </sheetViews>
  <sheetFormatPr defaultRowHeight="15" x14ac:dyDescent="0.25"/>
  <cols>
    <col min="1" max="1" width="16.5703125" bestFit="1" customWidth="1"/>
    <col min="2" max="2" width="9.7109375" bestFit="1" customWidth="1"/>
    <col min="3" max="3" width="10" bestFit="1" customWidth="1"/>
    <col min="4" max="6" width="9.7109375" bestFit="1" customWidth="1"/>
  </cols>
  <sheetData>
    <row r="1" spans="1:8" x14ac:dyDescent="0.25">
      <c r="A1" s="63" t="s">
        <v>12</v>
      </c>
    </row>
    <row r="2" spans="1:8" x14ac:dyDescent="0.25">
      <c r="A2" s="63" t="s">
        <v>61</v>
      </c>
    </row>
    <row r="3" spans="1:8" x14ac:dyDescent="0.25">
      <c r="A3" s="1" t="s">
        <v>69</v>
      </c>
    </row>
    <row r="4" spans="1:8" x14ac:dyDescent="0.25">
      <c r="A4" s="59"/>
      <c r="B4" s="57" t="s">
        <v>67</v>
      </c>
      <c r="C4" s="57" t="s">
        <v>65</v>
      </c>
      <c r="D4" s="57" t="s">
        <v>66</v>
      </c>
      <c r="E4" s="57" t="s">
        <v>98</v>
      </c>
      <c r="F4" s="57" t="s">
        <v>99</v>
      </c>
    </row>
    <row r="5" spans="1:8" s="62" customFormat="1" x14ac:dyDescent="0.25">
      <c r="A5" s="60"/>
      <c r="B5" s="61">
        <v>43099</v>
      </c>
      <c r="C5" s="61">
        <v>43190</v>
      </c>
      <c r="D5" s="61">
        <v>43373</v>
      </c>
      <c r="E5" s="61">
        <v>43465</v>
      </c>
      <c r="F5" s="58">
        <v>43555</v>
      </c>
    </row>
    <row r="6" spans="1:8" x14ac:dyDescent="0.25">
      <c r="A6" t="s">
        <v>94</v>
      </c>
      <c r="B6" s="56">
        <f>'2'!B29/'1'!B23</f>
        <v>8.7519200485410079E-2</v>
      </c>
      <c r="C6" s="56">
        <f>'2'!C29/'1'!C23</f>
        <v>0.13266255120702031</v>
      </c>
      <c r="D6" s="56">
        <f>'2'!D29/'1'!D23</f>
        <v>4.2994077471217716E-2</v>
      </c>
      <c r="E6" s="56">
        <f>'2'!E29/'1'!E23</f>
        <v>7.825516301023977E-2</v>
      </c>
      <c r="F6" s="56">
        <f>'2'!F29/'1'!F23</f>
        <v>0.12163299579885734</v>
      </c>
      <c r="G6" s="56"/>
      <c r="H6" s="56"/>
    </row>
    <row r="7" spans="1:8" x14ac:dyDescent="0.25">
      <c r="A7" t="s">
        <v>95</v>
      </c>
      <c r="B7" s="56">
        <f>'2'!B29/'1'!B58</f>
        <v>0.16293317464229939</v>
      </c>
      <c r="C7" s="56">
        <f>'2'!C29/'1'!C58</f>
        <v>0.23073463863101676</v>
      </c>
      <c r="D7" s="56">
        <f>'2'!D29/'1'!D58</f>
        <v>7.0844736086491208E-2</v>
      </c>
      <c r="E7" s="56">
        <f>'2'!E29/'1'!E58</f>
        <v>0.14719363518347001</v>
      </c>
      <c r="F7" s="56">
        <f>'2'!F29/'1'!F58</f>
        <v>0.20738735631912011</v>
      </c>
      <c r="G7" s="56"/>
      <c r="H7" s="56"/>
    </row>
    <row r="8" spans="1:8" x14ac:dyDescent="0.25">
      <c r="A8" t="s">
        <v>62</v>
      </c>
      <c r="B8" s="56">
        <f>('1'!B28+'1'!B29)/'1'!B58</f>
        <v>7.1588412493537423E-2</v>
      </c>
      <c r="C8" s="56">
        <f>('1'!C28+'1'!C29)/'1'!C58</f>
        <v>6.7544920306327999E-2</v>
      </c>
      <c r="D8" s="56">
        <f>('1'!D28+'1'!D29)/'1'!D58</f>
        <v>5.5117459689533438E-2</v>
      </c>
      <c r="E8" s="56">
        <f>('1'!E28+'1'!E29)/'1'!E58</f>
        <v>5.6436799790118071E-2</v>
      </c>
      <c r="F8" s="56">
        <f>('1'!F28+'1'!F29)/'1'!F58</f>
        <v>6.0011814239659546E-2</v>
      </c>
      <c r="G8" s="56"/>
      <c r="H8" s="56"/>
    </row>
    <row r="9" spans="1:8" x14ac:dyDescent="0.25">
      <c r="A9" t="s">
        <v>63</v>
      </c>
      <c r="B9" s="34">
        <f>'1'!B21/'1'!B51</f>
        <v>1.7657477325975881</v>
      </c>
      <c r="C9" s="34">
        <f>'1'!C21/'1'!C51</f>
        <v>1.9220851027409127</v>
      </c>
      <c r="D9" s="34">
        <f>'1'!D21/'1'!D51</f>
        <v>2.0236887592963466</v>
      </c>
      <c r="E9" s="34">
        <f>'1'!E21/'1'!E51</f>
        <v>1.6543238531218443</v>
      </c>
      <c r="F9" s="34">
        <f>'1'!F21/'1'!F51</f>
        <v>1.8900007945329271</v>
      </c>
      <c r="G9" s="34"/>
      <c r="H9" s="34"/>
    </row>
    <row r="10" spans="1:8" x14ac:dyDescent="0.25">
      <c r="A10" t="s">
        <v>96</v>
      </c>
      <c r="B10" s="56">
        <f>'2'!B29/'2'!B6</f>
        <v>0.13535435740331386</v>
      </c>
      <c r="C10" s="56">
        <f>'2'!C29/'2'!C6</f>
        <v>0.13917636961148264</v>
      </c>
      <c r="D10" s="56">
        <f>'2'!D29/'2'!D6</f>
        <v>0.13657116424107033</v>
      </c>
      <c r="E10" s="56">
        <f>'2'!E29/'2'!E6</f>
        <v>0.13232986324998067</v>
      </c>
      <c r="F10" s="56">
        <f>'2'!F29/'2'!F6</f>
        <v>0.13283906506849241</v>
      </c>
      <c r="G10" s="56"/>
      <c r="H10" s="56"/>
    </row>
    <row r="11" spans="1:8" x14ac:dyDescent="0.25">
      <c r="A11" t="s">
        <v>64</v>
      </c>
      <c r="B11" s="56">
        <f>'2'!B12/'2'!B6</f>
        <v>0.18565132030793977</v>
      </c>
      <c r="C11" s="56">
        <f>'2'!C12/'2'!C6</f>
        <v>0.18540013902031538</v>
      </c>
      <c r="D11" s="56">
        <f>'2'!D12/'2'!D6</f>
        <v>0.18491032515338898</v>
      </c>
      <c r="E11" s="56">
        <f>'2'!E12/'2'!E6</f>
        <v>0.17362240578205196</v>
      </c>
      <c r="F11" s="56">
        <f>'2'!F12/'2'!F6</f>
        <v>0.17645424312620822</v>
      </c>
      <c r="G11" s="56"/>
      <c r="H11" s="56"/>
    </row>
    <row r="12" spans="1:8" x14ac:dyDescent="0.25">
      <c r="A12" t="s">
        <v>97</v>
      </c>
      <c r="B12" s="56">
        <f>'2'!B29/('1'!B58+'1'!B28+'1'!B29)</f>
        <v>0.15204827967779283</v>
      </c>
      <c r="C12" s="56">
        <f>'2'!C29/('1'!C58+'1'!C28+'1'!C29)</f>
        <v>0.21613576557022848</v>
      </c>
      <c r="D12" s="56">
        <f>'2'!D29/('1'!D58+'1'!D28+'1'!D29)</f>
        <v>6.7143933062520977E-2</v>
      </c>
      <c r="E12" s="56">
        <f>'2'!E29/('1'!E58+'1'!E28+'1'!E29)</f>
        <v>0.13933028006286122</v>
      </c>
      <c r="F12" s="56">
        <f>'2'!F29/('1'!F58+'1'!F28+'1'!F29)</f>
        <v>0.1956462687803889</v>
      </c>
      <c r="G12" s="56"/>
      <c r="H12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2020-04-11T15:26:35Z</dcterms:modified>
</cp:coreProperties>
</file>