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FI\Q\"/>
    </mc:Choice>
  </mc:AlternateContent>
  <bookViews>
    <workbookView xWindow="-120" yWindow="-105" windowWidth="20115" windowHeight="8940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I56" i="3" l="1"/>
  <c r="I55" i="3" s="1"/>
  <c r="G54" i="3"/>
  <c r="H54" i="3"/>
  <c r="I54" i="3"/>
  <c r="I51" i="3"/>
  <c r="I50" i="3"/>
  <c r="I42" i="3"/>
  <c r="J33" i="3"/>
  <c r="K33" i="3"/>
  <c r="I32" i="3"/>
  <c r="I33" i="3" s="1"/>
  <c r="I18" i="3"/>
  <c r="I35" i="2"/>
  <c r="J35" i="2"/>
  <c r="I40" i="2"/>
  <c r="J40" i="2"/>
  <c r="K40" i="2"/>
  <c r="L40" i="2"/>
  <c r="J38" i="2"/>
  <c r="J39" i="2" s="1"/>
  <c r="I27" i="2"/>
  <c r="I14" i="2"/>
  <c r="I7" i="2"/>
  <c r="I40" i="1"/>
  <c r="I49" i="1" s="1"/>
  <c r="I14" i="1"/>
  <c r="I53" i="1"/>
  <c r="I29" i="1"/>
  <c r="I39" i="1" s="1"/>
  <c r="I17" i="1"/>
  <c r="I10" i="1"/>
  <c r="I7" i="1"/>
  <c r="I28" i="2" l="1"/>
  <c r="I52" i="1"/>
  <c r="I50" i="1"/>
  <c r="I25" i="1"/>
  <c r="H53" i="1"/>
  <c r="H52" i="1"/>
  <c r="G52" i="1"/>
  <c r="H39" i="1"/>
  <c r="G56" i="3" l="1"/>
  <c r="H56" i="3"/>
  <c r="G50" i="3"/>
  <c r="H50" i="3"/>
  <c r="G42" i="3"/>
  <c r="H42" i="3"/>
  <c r="G32" i="3"/>
  <c r="H32" i="3"/>
  <c r="G18" i="3"/>
  <c r="H18" i="3"/>
  <c r="G35" i="2"/>
  <c r="H35" i="2"/>
  <c r="G40" i="2"/>
  <c r="H40" i="2"/>
  <c r="G33" i="2"/>
  <c r="H33" i="2"/>
  <c r="I33" i="2"/>
  <c r="I34" i="2" s="1"/>
  <c r="I38" i="2" s="1"/>
  <c r="I39" i="2" s="1"/>
  <c r="J33" i="2"/>
  <c r="J34" i="2" s="1"/>
  <c r="G27" i="2"/>
  <c r="H27" i="2"/>
  <c r="G7" i="2"/>
  <c r="G14" i="2" s="1"/>
  <c r="H7" i="2"/>
  <c r="H14" i="2" s="1"/>
  <c r="G53" i="1"/>
  <c r="G40" i="1"/>
  <c r="G49" i="1" s="1"/>
  <c r="H40" i="1"/>
  <c r="H49" i="1" s="1"/>
  <c r="G29" i="1"/>
  <c r="G39" i="1" s="1"/>
  <c r="H29" i="1"/>
  <c r="G17" i="1"/>
  <c r="H17" i="1"/>
  <c r="G14" i="1"/>
  <c r="H14" i="1"/>
  <c r="G10" i="1"/>
  <c r="H10" i="1"/>
  <c r="G7" i="1"/>
  <c r="H7" i="1"/>
  <c r="H33" i="3" l="1"/>
  <c r="H55" i="3" s="1"/>
  <c r="H28" i="2"/>
  <c r="H34" i="2" s="1"/>
  <c r="H38" i="2" s="1"/>
  <c r="H39" i="2" s="1"/>
  <c r="H50" i="1"/>
  <c r="H25" i="1"/>
  <c r="G33" i="3"/>
  <c r="G55" i="3" s="1"/>
  <c r="G28" i="2"/>
  <c r="G34" i="2" s="1"/>
  <c r="G38" i="2" s="1"/>
  <c r="G39" i="2" s="1"/>
  <c r="G50" i="1"/>
  <c r="G25" i="1"/>
  <c r="C53" i="1"/>
  <c r="D53" i="1"/>
  <c r="E53" i="1"/>
  <c r="F53" i="1"/>
  <c r="B53" i="1"/>
  <c r="C40" i="2"/>
  <c r="D40" i="2"/>
  <c r="E40" i="2"/>
  <c r="F40" i="2"/>
  <c r="B40" i="2"/>
  <c r="C56" i="3"/>
  <c r="D56" i="3"/>
  <c r="E56" i="3"/>
  <c r="F56" i="3"/>
  <c r="B56" i="3"/>
  <c r="H51" i="3" l="1"/>
  <c r="G51" i="3"/>
  <c r="B18" i="3"/>
  <c r="B33" i="3" s="1"/>
  <c r="C18" i="3"/>
  <c r="D18" i="3"/>
  <c r="E18" i="3"/>
  <c r="B32" i="3"/>
  <c r="C32" i="3"/>
  <c r="C33" i="3" s="1"/>
  <c r="C55" i="3" s="1"/>
  <c r="D32" i="3"/>
  <c r="D33" i="3" s="1"/>
  <c r="D55" i="3" s="1"/>
  <c r="E32" i="3"/>
  <c r="E33" i="3" s="1"/>
  <c r="E55" i="3" s="1"/>
  <c r="B55" i="3" l="1"/>
  <c r="C50" i="3"/>
  <c r="C42" i="3"/>
  <c r="C51" i="3" l="1"/>
  <c r="C54" i="3" s="1"/>
  <c r="F7" i="2"/>
  <c r="F14" i="2" s="1"/>
  <c r="F35" i="2" l="1"/>
  <c r="B17" i="1" l="1"/>
  <c r="C17" i="1"/>
  <c r="B40" i="1"/>
  <c r="C40" i="1"/>
  <c r="C52" i="1" s="1"/>
  <c r="D40" i="1"/>
  <c r="E40" i="1"/>
  <c r="F40" i="1"/>
  <c r="B14" i="1"/>
  <c r="C14" i="1"/>
  <c r="D14" i="1"/>
  <c r="E14" i="1"/>
  <c r="F14" i="1"/>
  <c r="F49" i="1" l="1"/>
  <c r="F52" i="1"/>
  <c r="E49" i="1"/>
  <c r="E52" i="1"/>
  <c r="D49" i="1"/>
  <c r="D52" i="1"/>
  <c r="B49" i="1"/>
  <c r="B52" i="1"/>
  <c r="F50" i="3"/>
  <c r="E50" i="3"/>
  <c r="D50" i="3"/>
  <c r="B50" i="3"/>
  <c r="F42" i="3"/>
  <c r="E42" i="3"/>
  <c r="B42" i="3"/>
  <c r="D42" i="3"/>
  <c r="F32" i="3"/>
  <c r="F18" i="3"/>
  <c r="F33" i="2"/>
  <c r="E33" i="2"/>
  <c r="D33" i="2"/>
  <c r="C33" i="2"/>
  <c r="B33" i="2"/>
  <c r="F27" i="2"/>
  <c r="E27" i="2"/>
  <c r="D27" i="2"/>
  <c r="C27" i="2"/>
  <c r="B27" i="2"/>
  <c r="F6" i="4"/>
  <c r="E7" i="2"/>
  <c r="E14" i="2" s="1"/>
  <c r="D7" i="2"/>
  <c r="D14" i="2" s="1"/>
  <c r="C7" i="2"/>
  <c r="B7" i="2"/>
  <c r="B14" i="2" s="1"/>
  <c r="B51" i="3" l="1"/>
  <c r="B54" i="3" s="1"/>
  <c r="F33" i="3"/>
  <c r="F55" i="3" s="1"/>
  <c r="C6" i="4"/>
  <c r="C14" i="2"/>
  <c r="C28" i="2" s="1"/>
  <c r="C34" i="2" s="1"/>
  <c r="C38" i="2" s="1"/>
  <c r="D51" i="3"/>
  <c r="D54" i="3" s="1"/>
  <c r="E51" i="3"/>
  <c r="E54" i="3" s="1"/>
  <c r="F28" i="2"/>
  <c r="F34" i="2" s="1"/>
  <c r="F51" i="3"/>
  <c r="F54" i="3" s="1"/>
  <c r="B28" i="2"/>
  <c r="B6" i="4"/>
  <c r="D28" i="2"/>
  <c r="D6" i="4"/>
  <c r="E28" i="2"/>
  <c r="E6" i="4"/>
  <c r="C8" i="4" l="1"/>
  <c r="C39" i="2"/>
  <c r="C7" i="4"/>
  <c r="F38" i="2"/>
  <c r="F39" i="2" s="1"/>
  <c r="F7" i="4"/>
  <c r="E34" i="2"/>
  <c r="E38" i="2" s="1"/>
  <c r="E7" i="4"/>
  <c r="D34" i="2"/>
  <c r="D38" i="2" s="1"/>
  <c r="D7" i="4"/>
  <c r="B34" i="2"/>
  <c r="B38" i="2" s="1"/>
  <c r="B7" i="4"/>
  <c r="C10" i="4"/>
  <c r="F17" i="1"/>
  <c r="B8" i="4" l="1"/>
  <c r="B39" i="2"/>
  <c r="D8" i="4"/>
  <c r="D39" i="2"/>
  <c r="E8" i="4"/>
  <c r="E39" i="2"/>
  <c r="F8" i="4"/>
  <c r="D10" i="4"/>
  <c r="C49" i="1"/>
  <c r="F29" i="1"/>
  <c r="F39" i="1" s="1"/>
  <c r="B29" i="1"/>
  <c r="B39" i="1" s="1"/>
  <c r="C29" i="1"/>
  <c r="C39" i="1" s="1"/>
  <c r="D29" i="1"/>
  <c r="D39" i="1" s="1"/>
  <c r="D17" i="1"/>
  <c r="F10" i="1"/>
  <c r="B10" i="1"/>
  <c r="C10" i="1"/>
  <c r="D10" i="1"/>
  <c r="F7" i="1"/>
  <c r="F25" i="1" s="1"/>
  <c r="B7" i="1"/>
  <c r="C7" i="1"/>
  <c r="D7" i="1"/>
  <c r="D25" i="1" l="1"/>
  <c r="D9" i="4" s="1"/>
  <c r="F50" i="1"/>
  <c r="F10" i="4"/>
  <c r="B50" i="1"/>
  <c r="B10" i="4"/>
  <c r="B25" i="1"/>
  <c r="B9" i="4" s="1"/>
  <c r="F9" i="4"/>
  <c r="C25" i="1"/>
  <c r="C9" i="4" s="1"/>
  <c r="D50" i="1"/>
  <c r="C50" i="1"/>
  <c r="E29" i="1"/>
  <c r="E39" i="1" s="1"/>
  <c r="E17" i="1"/>
  <c r="E10" i="1"/>
  <c r="E7" i="1"/>
  <c r="E50" i="1" l="1"/>
  <c r="E10" i="4"/>
  <c r="E25" i="1"/>
  <c r="E9" i="4" s="1"/>
</calcChain>
</file>

<file path=xl/sharedStrings.xml><?xml version="1.0" encoding="utf-8"?>
<sst xmlns="http://schemas.openxmlformats.org/spreadsheetml/2006/main" count="169" uniqueCount="135">
  <si>
    <t>In hand</t>
  </si>
  <si>
    <t>Balance with Bangladesh Bank&amp; its agent</t>
  </si>
  <si>
    <t>In Bangladesh</t>
  </si>
  <si>
    <t>Outside Bangladesh</t>
  </si>
  <si>
    <t>Government</t>
  </si>
  <si>
    <t>Ohters</t>
  </si>
  <si>
    <t>Leases</t>
  </si>
  <si>
    <t>Loans,cash credits , overdrafts etc</t>
  </si>
  <si>
    <t>Bills purchased  &amp; discounted</t>
  </si>
  <si>
    <t>Current deposits</t>
  </si>
  <si>
    <t>Bills payable</t>
  </si>
  <si>
    <t>Savings bank deposits</t>
  </si>
  <si>
    <t>Term deposits</t>
  </si>
  <si>
    <t>Bearer certifiicate of deposit</t>
  </si>
  <si>
    <t>Other deposit</t>
  </si>
  <si>
    <t>Paid up capital</t>
  </si>
  <si>
    <t>Statutory reserve</t>
  </si>
  <si>
    <t xml:space="preserve">Proposed dividend </t>
  </si>
  <si>
    <t>Retained earning</t>
  </si>
  <si>
    <t>Operating Income</t>
  </si>
  <si>
    <t>Interst paid on deposits,borrowing etc</t>
  </si>
  <si>
    <t>Invetment income</t>
  </si>
  <si>
    <t>Fees, Commission ,exchange and brokerage</t>
  </si>
  <si>
    <t>Other operating income</t>
  </si>
  <si>
    <t>Operating Expenses</t>
  </si>
  <si>
    <t>Rent,taxes ,insurance ,electricity etc</t>
  </si>
  <si>
    <t>Legal expenses</t>
  </si>
  <si>
    <t>Postage .stamp,telecommunication etc</t>
  </si>
  <si>
    <t>Stationery ,p riicng ,advertisements etc</t>
  </si>
  <si>
    <t>Managing directors salary &amp; benefit</t>
  </si>
  <si>
    <t>Directors fees &amp; meeting expenses</t>
  </si>
  <si>
    <t>Auditors fees</t>
  </si>
  <si>
    <t>Charges ofn laon loses</t>
  </si>
  <si>
    <t>Depreciation, Amortization &amp; repair of assests</t>
  </si>
  <si>
    <t>Other expenses</t>
  </si>
  <si>
    <t>Provsion against lese,loans &amp; advances</t>
  </si>
  <si>
    <t>Provsion for diminution in value of investment</t>
  </si>
  <si>
    <t>Other provision</t>
  </si>
  <si>
    <t>Interst receipts in cash</t>
  </si>
  <si>
    <t>Interst payments</t>
  </si>
  <si>
    <t>Dividend receipts</t>
  </si>
  <si>
    <t>Fees &amp; Commission receipts in cash</t>
  </si>
  <si>
    <t>Recoveries of laons previously written off</t>
  </si>
  <si>
    <t>Cash payments to employees</t>
  </si>
  <si>
    <t>Cash payments to supplies</t>
  </si>
  <si>
    <t>Income taxes paid</t>
  </si>
  <si>
    <t>Receipts from other operaitng activiites</t>
  </si>
  <si>
    <t>Payments for othe roperating actiiviites</t>
  </si>
  <si>
    <t>Statutory deposits</t>
  </si>
  <si>
    <t>Purcahse of trading securiites</t>
  </si>
  <si>
    <t>Lease , loans &amp; advances to customers</t>
  </si>
  <si>
    <t>Other assets</t>
  </si>
  <si>
    <t>Deposits from other banks/borrowing</t>
  </si>
  <si>
    <t>Deposits from customers</t>
  </si>
  <si>
    <t>Other laibiliites account of customers</t>
  </si>
  <si>
    <t>Trading laibiliites</t>
  </si>
  <si>
    <t>Other deposits</t>
  </si>
  <si>
    <t>Other liabiliites</t>
  </si>
  <si>
    <t>Proceeds from sale of securiities</t>
  </si>
  <si>
    <t>Payments for purcahse fo securiities</t>
  </si>
  <si>
    <t xml:space="preserve">Purcahse of property ,plant &amp; equipment </t>
  </si>
  <si>
    <t>Payment against leae obligation</t>
  </si>
  <si>
    <t>Proceeds from sale of property ,palnt &amp; equipment</t>
  </si>
  <si>
    <t>Share capita for subsidiary</t>
  </si>
  <si>
    <t>Reciepsts of laong term loan</t>
  </si>
  <si>
    <t>Repayment of la ong aterm laon</t>
  </si>
  <si>
    <t>Net draw down/payment of short term loan</t>
  </si>
  <si>
    <t>Dividend paid</t>
  </si>
  <si>
    <t>Salaries &amp; Advances</t>
  </si>
  <si>
    <t>Direct/Term Finance</t>
  </si>
  <si>
    <t>Share premium</t>
  </si>
  <si>
    <t>Investment in securiities</t>
  </si>
  <si>
    <t>Deposit under scheme</t>
  </si>
  <si>
    <t>lease, loans &amp; Advances</t>
  </si>
  <si>
    <t>Interest income</t>
  </si>
  <si>
    <t>Loans &amp; Advances to to customers</t>
  </si>
  <si>
    <t>Current Tax</t>
  </si>
  <si>
    <t>Deferred Tax</t>
  </si>
  <si>
    <t>Lease Finance to customers</t>
  </si>
  <si>
    <t>Advance for lease finance</t>
  </si>
  <si>
    <t>Ratio</t>
  </si>
  <si>
    <t>Operating Margin</t>
  </si>
  <si>
    <t>Net Margin</t>
  </si>
  <si>
    <t>Capital to Risk Weighted Assets Ratio</t>
  </si>
  <si>
    <t>Quarter 3</t>
  </si>
  <si>
    <t>Quarter 2</t>
  </si>
  <si>
    <t>Quarter 1</t>
  </si>
  <si>
    <t>Premier Leasing &amp; Finance Limited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</si>
  <si>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</si>
  <si>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</si>
  <si>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</si>
  <si>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</si>
  <si>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</si>
  <si>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</si>
  <si>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</si>
  <si>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</si>
  <si>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</si>
  <si>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Financial Activities</t>
  </si>
  <si>
    <t>Net Change in Cash Flows</t>
  </si>
  <si>
    <t>Effects of exchange rate changes on cash and cash equivalents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</si>
  <si>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</si>
  <si>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</si>
  <si>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</si>
  <si>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</si>
  <si>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Net interest income/net profit on investments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</si>
  <si>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</si>
  <si>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</si>
  <si>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</si>
  <si>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</si>
  <si>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</si>
  <si>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</si>
  <si>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</si>
  <si>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Property and Assets</t>
  </si>
  <si>
    <t>Cash</t>
  </si>
  <si>
    <t>Balance with Other Banks and Financial Institutions</t>
  </si>
  <si>
    <t>Money at call and on short notice</t>
  </si>
  <si>
    <t>Investments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</si>
  <si>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</si>
  <si>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</si>
  <si>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</si>
  <si>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</si>
  <si>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</si>
  <si>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Liabilities</t>
  </si>
  <si>
    <t>Borrowings from Other Banks, Financial Institutions and Agents</t>
  </si>
  <si>
    <t>Deposits and Other Accounts</t>
  </si>
  <si>
    <t>Other Liabilities</t>
  </si>
  <si>
    <t>Shareholders’ Equity</t>
  </si>
  <si>
    <t>Non-controlling interest</t>
  </si>
  <si>
    <t>Net assets value per share</t>
  </si>
  <si>
    <t>Shares to calculate NAVPS</t>
  </si>
  <si>
    <t>As at Quarter end</t>
  </si>
  <si>
    <t>Balance Sheet</t>
  </si>
  <si>
    <t>Income Statement</t>
  </si>
  <si>
    <t>Cash Flow Statement</t>
  </si>
  <si>
    <t>Revaluation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</si>
</sst>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 applyAlignment="1">
      <alignment wrapText="1"/>
    </xf>
    <xf numFmtId="164" fontId="1" fillId="0" borderId="0" xfId="1" applyNumberFormat="1" applyFont="1"/>
    <xf numFmtId="0" fontId="3" fillId="0" borderId="0" xfId="0" applyFont="1" applyAlignment="1">
      <alignment horizontal="center"/>
    </xf>
    <xf numFmtId="43" fontId="0" fillId="0" borderId="0" xfId="1" applyNumberFormat="1" applyFont="1"/>
    <xf numFmtId="10" fontId="0" fillId="0" borderId="0" xfId="2" applyNumberFormat="1" applyFont="1"/>
    <xf numFmtId="3" fontId="0" fillId="0" borderId="0" xfId="0" applyNumberFormat="1"/>
    <xf numFmtId="164" fontId="0" fillId="0" borderId="0" xfId="0" applyNumberFormat="1"/>
    <xf numFmtId="0" fontId="0" fillId="0" borderId="0" xfId="0" applyFill="1"/>
    <xf numFmtId="0" fontId="2" fillId="0" borderId="1" xfId="0" applyFont="1" applyBorder="1"/>
    <xf numFmtId="0" fontId="4" fillId="0" borderId="0" xfId="0" applyFont="1" applyBorder="1"/>
    <xf numFmtId="0" fontId="4" fillId="0" borderId="0" xfId="0" applyFont="1"/>
    <xf numFmtId="0" fontId="2" fillId="0" borderId="2" xfId="0" applyFont="1" applyBorder="1"/>
    <xf numFmtId="2" fontId="0" fillId="0" borderId="0" xfId="0" applyNumberFormat="1"/>
    <xf numFmtId="43" fontId="0" fillId="0" borderId="0" xfId="1" applyFont="1" applyFill="1"/>
    <xf numFmtId="0" fontId="2" fillId="0" borderId="1" xfId="0" applyFont="1" applyBorder="1" applyAlignment="1">
      <alignment horizontal="left"/>
    </xf>
    <xf numFmtId="0" fontId="4" fillId="0" borderId="0" xfId="0" applyFont="1" applyAlignment="1"/>
    <xf numFmtId="43" fontId="2" fillId="0" borderId="0" xfId="1" applyNumberFormat="1" applyFont="1"/>
    <xf numFmtId="0" fontId="5" fillId="0" borderId="0" xfId="0" applyFont="1"/>
    <xf numFmtId="15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5" fontId="2" fillId="0" borderId="0" xfId="0" applyNumberFormat="1" applyFont="1"/>
    <xf numFmtId="3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>
      <pane xSplit="1" ySplit="5" topLeftCell="H35" activePane="bottomRight" state="frozen"/>
      <selection pane="topRight" activeCell="B1" sqref="B1"/>
      <selection pane="bottomLeft" activeCell="A5" sqref="A5"/>
      <selection pane="bottomRight" activeCell="I41" sqref="I41"/>
    </sheetView>
  </sheetViews>
  <sheetFormatPr defaultRowHeight="15" x14ac:dyDescent="0.25"/>
  <cols>
    <col min="1" max="1" width="40.42578125" customWidth="1"/>
    <col min="2" max="2" width="15.42578125" customWidth="1"/>
    <col min="3" max="3" width="21" customWidth="1"/>
    <col min="4" max="4" width="17.5703125" customWidth="1"/>
    <col min="5" max="5" width="16.28515625" customWidth="1"/>
    <col min="6" max="6" width="15.28515625" bestFit="1" customWidth="1"/>
    <col min="7" max="7" width="17.85546875" customWidth="1"/>
    <col min="8" max="8" width="15.7109375" customWidth="1"/>
    <col min="9" max="9" width="15.28515625" bestFit="1" customWidth="1"/>
  </cols>
  <sheetData>
    <row r="1" spans="1:11" x14ac:dyDescent="0.25">
      <c r="A1" s="1" t="s">
        <v>87</v>
      </c>
    </row>
    <row r="2" spans="1:11" x14ac:dyDescent="0.25">
      <c r="A2" s="1" t="s">
        <v>131</v>
      </c>
    </row>
    <row r="3" spans="1:11" x14ac:dyDescent="0.25">
      <c r="A3" t="s">
        <v>130</v>
      </c>
    </row>
    <row r="4" spans="1:11" ht="18.75" x14ac:dyDescent="0.3">
      <c r="A4" s="22"/>
      <c r="B4" s="24" t="s">
        <v>85</v>
      </c>
      <c r="C4" s="24" t="s">
        <v>84</v>
      </c>
      <c r="D4" s="24" t="s">
        <v>86</v>
      </c>
      <c r="E4" s="24" t="s">
        <v>85</v>
      </c>
      <c r="F4" s="24" t="s">
        <v>84</v>
      </c>
      <c r="G4" s="24" t="s">
        <v>86</v>
      </c>
      <c r="H4" s="24" t="s">
        <v>85</v>
      </c>
      <c r="I4" s="24" t="s">
        <v>84</v>
      </c>
    </row>
    <row r="5" spans="1:11" ht="15.75" x14ac:dyDescent="0.25">
      <c r="B5" s="23">
        <v>42916</v>
      </c>
      <c r="C5" s="23">
        <v>43008</v>
      </c>
      <c r="D5" s="23">
        <v>43190</v>
      </c>
      <c r="E5" s="23">
        <v>43281</v>
      </c>
      <c r="F5" s="23">
        <v>43373</v>
      </c>
      <c r="G5" s="25">
        <v>43555</v>
      </c>
      <c r="H5" s="25">
        <v>43738</v>
      </c>
      <c r="I5" s="25">
        <v>43738</v>
      </c>
    </row>
    <row r="6" spans="1:11" x14ac:dyDescent="0.25">
      <c r="A6" s="19" t="s">
        <v>112</v>
      </c>
      <c r="B6" s="3"/>
      <c r="C6" s="3"/>
      <c r="D6" s="3"/>
      <c r="E6" s="3"/>
      <c r="F6" s="3"/>
    </row>
    <row r="7" spans="1:11" x14ac:dyDescent="0.25">
      <c r="A7" s="14" t="s">
        <v>113</v>
      </c>
      <c r="B7" s="4">
        <f t="shared" ref="B7:D7" si="0">SUM(B8:B9)</f>
        <v>127349716</v>
      </c>
      <c r="C7" s="4">
        <f t="shared" si="0"/>
        <v>96790827</v>
      </c>
      <c r="D7" s="4">
        <f t="shared" si="0"/>
        <v>82745820</v>
      </c>
      <c r="E7" s="4">
        <f>SUM(E8:E9)</f>
        <v>81506162</v>
      </c>
      <c r="F7" s="4">
        <f>SUM(F8:F9)</f>
        <v>53783326</v>
      </c>
      <c r="G7" s="4">
        <f t="shared" ref="G7:I7" si="1">SUM(G8:G9)</f>
        <v>61034529</v>
      </c>
      <c r="H7" s="4">
        <f t="shared" si="1"/>
        <v>66048784</v>
      </c>
      <c r="I7" s="4">
        <f t="shared" si="1"/>
        <v>67120351</v>
      </c>
      <c r="J7" s="1"/>
    </row>
    <row r="8" spans="1:11" x14ac:dyDescent="0.25">
      <c r="A8" t="s">
        <v>0</v>
      </c>
      <c r="B8" s="3">
        <v>2916000</v>
      </c>
      <c r="C8" s="3">
        <v>3017277</v>
      </c>
      <c r="D8" s="3">
        <v>2288652</v>
      </c>
      <c r="E8" s="3">
        <v>2249015</v>
      </c>
      <c r="F8" s="3">
        <v>2496374</v>
      </c>
      <c r="G8" s="3">
        <v>2506710</v>
      </c>
      <c r="H8" s="3">
        <v>2304147</v>
      </c>
      <c r="I8" s="10">
        <v>2519603</v>
      </c>
    </row>
    <row r="9" spans="1:11" x14ac:dyDescent="0.25">
      <c r="A9" t="s">
        <v>1</v>
      </c>
      <c r="B9" s="3">
        <v>124433716</v>
      </c>
      <c r="C9" s="3">
        <v>93773550</v>
      </c>
      <c r="D9" s="3">
        <v>80457168</v>
      </c>
      <c r="E9" s="3">
        <v>79257147</v>
      </c>
      <c r="F9" s="3">
        <v>51286952</v>
      </c>
      <c r="G9" s="3">
        <v>58527819</v>
      </c>
      <c r="H9" s="3">
        <v>63744637</v>
      </c>
      <c r="I9" s="26">
        <v>64600748</v>
      </c>
      <c r="J9" s="1"/>
      <c r="K9" s="1"/>
    </row>
    <row r="10" spans="1:11" x14ac:dyDescent="0.25">
      <c r="A10" s="20" t="s">
        <v>114</v>
      </c>
      <c r="B10" s="4">
        <f t="shared" ref="B10:D10" si="2">SUM(B11:B12)</f>
        <v>1600911052</v>
      </c>
      <c r="C10" s="4">
        <f t="shared" si="2"/>
        <v>1896370897</v>
      </c>
      <c r="D10" s="4">
        <f t="shared" si="2"/>
        <v>1656123290</v>
      </c>
      <c r="E10" s="4">
        <f>SUM(E11:E12)</f>
        <v>1737606817</v>
      </c>
      <c r="F10" s="4">
        <f>SUM(F11:F12)</f>
        <v>1696845448</v>
      </c>
      <c r="G10" s="4">
        <f t="shared" ref="G10:I10" si="3">SUM(G11:G12)</f>
        <v>1783363729</v>
      </c>
      <c r="H10" s="4">
        <f t="shared" si="3"/>
        <v>1784970160</v>
      </c>
      <c r="I10" s="4">
        <f t="shared" si="3"/>
        <v>1787237136</v>
      </c>
    </row>
    <row r="11" spans="1:11" x14ac:dyDescent="0.25">
      <c r="A11" t="s">
        <v>2</v>
      </c>
      <c r="B11" s="3">
        <v>1600911052</v>
      </c>
      <c r="C11" s="3">
        <v>1896370897</v>
      </c>
      <c r="D11" s="3">
        <v>1656123290</v>
      </c>
      <c r="E11" s="3">
        <v>1737606817</v>
      </c>
      <c r="F11" s="3">
        <v>1696845448</v>
      </c>
      <c r="G11" s="3">
        <v>1783363729</v>
      </c>
      <c r="H11" s="3">
        <v>1784970160</v>
      </c>
      <c r="I11" s="10">
        <v>1787237136</v>
      </c>
    </row>
    <row r="12" spans="1:11" x14ac:dyDescent="0.25">
      <c r="A12" t="s">
        <v>3</v>
      </c>
      <c r="B12" s="3"/>
      <c r="C12" s="3">
        <v>0</v>
      </c>
      <c r="D12" s="3">
        <v>0</v>
      </c>
      <c r="E12" s="3">
        <v>0</v>
      </c>
      <c r="F12" s="3">
        <v>0</v>
      </c>
    </row>
    <row r="13" spans="1:11" x14ac:dyDescent="0.25">
      <c r="A13" s="15" t="s">
        <v>115</v>
      </c>
      <c r="B13" s="3"/>
      <c r="C13" s="3">
        <v>0</v>
      </c>
      <c r="D13" s="3">
        <v>0</v>
      </c>
      <c r="E13" s="3"/>
      <c r="F13" s="3"/>
    </row>
    <row r="14" spans="1:11" x14ac:dyDescent="0.25">
      <c r="A14" s="15" t="s">
        <v>116</v>
      </c>
      <c r="B14" s="4">
        <f t="shared" ref="B14:E14" si="4">B15+B16</f>
        <v>252486369</v>
      </c>
      <c r="C14" s="4">
        <f t="shared" si="4"/>
        <v>232895217</v>
      </c>
      <c r="D14" s="4">
        <f t="shared" si="4"/>
        <v>217879182</v>
      </c>
      <c r="E14" s="4">
        <f t="shared" si="4"/>
        <v>216211075</v>
      </c>
      <c r="F14" s="4">
        <f>F15+F16</f>
        <v>208837492</v>
      </c>
      <c r="G14" s="4">
        <f t="shared" ref="G14:I14" si="5">G15+G16</f>
        <v>188457634</v>
      </c>
      <c r="H14" s="4">
        <f t="shared" si="5"/>
        <v>191779579</v>
      </c>
      <c r="I14" s="4">
        <f t="shared" si="5"/>
        <v>216405857</v>
      </c>
    </row>
    <row r="15" spans="1:11" x14ac:dyDescent="0.25">
      <c r="A15" t="s">
        <v>4</v>
      </c>
      <c r="B15" s="3"/>
      <c r="C15" s="3"/>
      <c r="D15" s="3"/>
      <c r="E15" s="3"/>
      <c r="F15" s="3"/>
    </row>
    <row r="16" spans="1:11" x14ac:dyDescent="0.25">
      <c r="A16" t="s">
        <v>5</v>
      </c>
      <c r="B16" s="3">
        <v>252486369</v>
      </c>
      <c r="C16" s="3">
        <v>232895217</v>
      </c>
      <c r="D16" s="3">
        <v>217879182</v>
      </c>
      <c r="E16" s="3">
        <v>216211075</v>
      </c>
      <c r="F16" s="3">
        <v>208837492</v>
      </c>
      <c r="G16" s="3">
        <v>188457634</v>
      </c>
      <c r="H16" s="3">
        <v>191779579</v>
      </c>
      <c r="I16" s="10">
        <v>216405857</v>
      </c>
    </row>
    <row r="17" spans="1:9" x14ac:dyDescent="0.25">
      <c r="A17" s="15" t="s">
        <v>117</v>
      </c>
      <c r="B17" s="4">
        <f t="shared" ref="B17:C17" si="6">SUM(B18:B20)</f>
        <v>13904034563</v>
      </c>
      <c r="C17" s="4">
        <f t="shared" si="6"/>
        <v>13548738179</v>
      </c>
      <c r="D17" s="4">
        <f>SUM(D18:D20)</f>
        <v>13045743435</v>
      </c>
      <c r="E17" s="4">
        <f>SUM(E18:E20)</f>
        <v>12464969481</v>
      </c>
      <c r="F17" s="4">
        <f>SUM(F18:F20)</f>
        <v>12755450431</v>
      </c>
      <c r="G17" s="4">
        <f t="shared" ref="G17:I17" si="7">SUM(G18:G20)</f>
        <v>12460282103</v>
      </c>
      <c r="H17" s="4">
        <f t="shared" si="7"/>
        <v>12397278846</v>
      </c>
      <c r="I17" s="4">
        <f t="shared" si="7"/>
        <v>12313371734</v>
      </c>
    </row>
    <row r="18" spans="1:9" x14ac:dyDescent="0.25">
      <c r="A18" t="s">
        <v>6</v>
      </c>
      <c r="B18" s="3">
        <v>2315606112</v>
      </c>
      <c r="C18" s="3">
        <v>2469726878</v>
      </c>
      <c r="D18" s="3">
        <v>2263591695</v>
      </c>
      <c r="E18" s="3">
        <v>2393834111</v>
      </c>
      <c r="F18" s="3">
        <v>2549617000</v>
      </c>
      <c r="G18" s="3">
        <v>2406059000</v>
      </c>
      <c r="H18" s="3">
        <v>2363958421</v>
      </c>
      <c r="I18" s="10">
        <v>2312342123</v>
      </c>
    </row>
    <row r="19" spans="1:9" x14ac:dyDescent="0.25">
      <c r="A19" t="s">
        <v>69</v>
      </c>
      <c r="B19" s="3"/>
      <c r="C19" s="3"/>
      <c r="D19" s="3"/>
      <c r="E19" s="3"/>
      <c r="F19" s="3"/>
    </row>
    <row r="20" spans="1:9" x14ac:dyDescent="0.25">
      <c r="A20" t="s">
        <v>7</v>
      </c>
      <c r="B20" s="10">
        <v>11588428451</v>
      </c>
      <c r="C20" s="3">
        <v>11079011301</v>
      </c>
      <c r="D20" s="3">
        <v>10782151740</v>
      </c>
      <c r="E20" s="3">
        <v>10071135370</v>
      </c>
      <c r="F20" s="3">
        <v>10205833431</v>
      </c>
      <c r="G20" s="3">
        <v>10054223103</v>
      </c>
      <c r="H20" s="3">
        <v>10033320425</v>
      </c>
      <c r="I20" s="10">
        <v>10001029611</v>
      </c>
    </row>
    <row r="21" spans="1:9" x14ac:dyDescent="0.25">
      <c r="A21" t="s">
        <v>8</v>
      </c>
      <c r="B21" s="3"/>
      <c r="C21" s="3"/>
      <c r="E21" s="3"/>
      <c r="F21" s="3"/>
    </row>
    <row r="22" spans="1:9" x14ac:dyDescent="0.25">
      <c r="A22" s="14" t="s">
        <v>118</v>
      </c>
      <c r="B22" s="3">
        <v>269636258</v>
      </c>
      <c r="C22" s="3">
        <v>282525105</v>
      </c>
      <c r="D22" s="3">
        <v>794505344</v>
      </c>
      <c r="E22" s="3">
        <v>798331556</v>
      </c>
      <c r="F22" s="3">
        <v>802736833</v>
      </c>
      <c r="G22" s="3">
        <v>777755020</v>
      </c>
      <c r="H22" s="3">
        <v>803037556</v>
      </c>
      <c r="I22" s="10">
        <v>801440620</v>
      </c>
    </row>
    <row r="23" spans="1:9" x14ac:dyDescent="0.25">
      <c r="A23" s="14" t="s">
        <v>119</v>
      </c>
      <c r="B23" s="3">
        <v>1356324734</v>
      </c>
      <c r="C23" s="3">
        <v>1595945753</v>
      </c>
      <c r="D23" s="3">
        <v>1570886826</v>
      </c>
      <c r="E23" s="3">
        <v>1698438676</v>
      </c>
      <c r="F23" s="3">
        <v>1729905439</v>
      </c>
      <c r="G23" s="3">
        <v>1661241803</v>
      </c>
      <c r="H23" s="3">
        <v>2060886315</v>
      </c>
      <c r="I23" s="10">
        <v>2015982644</v>
      </c>
    </row>
    <row r="24" spans="1:9" x14ac:dyDescent="0.25">
      <c r="A24" s="14" t="s">
        <v>120</v>
      </c>
      <c r="B24" s="3"/>
      <c r="C24" s="3">
        <v>0</v>
      </c>
      <c r="D24" s="3">
        <v>0</v>
      </c>
      <c r="E24" s="3">
        <v>0</v>
      </c>
      <c r="F24" s="3"/>
    </row>
    <row r="25" spans="1:9" x14ac:dyDescent="0.25">
      <c r="A25" s="1"/>
      <c r="B25" s="4">
        <f>B7+B10+B14+B17+B22+B23</f>
        <v>17510742692</v>
      </c>
      <c r="C25" s="4">
        <f>C7+C10+C14+C17+C22+C23</f>
        <v>17653265978</v>
      </c>
      <c r="D25" s="4">
        <f>D7+D10+D14+D17+D22+D23+D24</f>
        <v>17367883897</v>
      </c>
      <c r="E25" s="4">
        <f>E7+E10+E14+E17+E22+E23</f>
        <v>16997063767</v>
      </c>
      <c r="F25" s="4">
        <f>F7+F10+F14+F17+F22+F23+1</f>
        <v>17247558970</v>
      </c>
      <c r="G25" s="4">
        <f t="shared" ref="G25:I25" si="8">G7+G10+G14+G17+G22+G23+1</f>
        <v>16932134819</v>
      </c>
      <c r="H25" s="4">
        <f t="shared" si="8"/>
        <v>17304001241</v>
      </c>
      <c r="I25" s="4">
        <f t="shared" si="8"/>
        <v>17201558343</v>
      </c>
    </row>
    <row r="26" spans="1:9" x14ac:dyDescent="0.25">
      <c r="A26" s="19" t="s">
        <v>121</v>
      </c>
      <c r="B26" s="3"/>
      <c r="C26" s="3"/>
      <c r="D26" s="3"/>
      <c r="E26" s="3"/>
      <c r="F26" s="3"/>
    </row>
    <row r="27" spans="1:9" x14ac:dyDescent="0.25">
      <c r="A27" s="15" t="s">
        <v>122</v>
      </c>
      <c r="B27" s="3"/>
      <c r="C27" s="3"/>
      <c r="D27" s="3"/>
      <c r="E27" s="3"/>
      <c r="F27" s="3"/>
    </row>
    <row r="28" spans="1:9" x14ac:dyDescent="0.25">
      <c r="A28" s="15" t="s">
        <v>123</v>
      </c>
      <c r="B28" s="3">
        <v>4924923929</v>
      </c>
      <c r="C28" s="3">
        <v>5210610380</v>
      </c>
      <c r="D28" s="3">
        <v>5287127016</v>
      </c>
      <c r="E28" s="3">
        <v>4687307413</v>
      </c>
      <c r="F28" s="3">
        <v>4938164438</v>
      </c>
      <c r="G28" s="3">
        <v>4644824603</v>
      </c>
      <c r="H28" s="3">
        <v>4728161349</v>
      </c>
      <c r="I28" s="10">
        <v>4609828470</v>
      </c>
    </row>
    <row r="29" spans="1:9" x14ac:dyDescent="0.25">
      <c r="A29" s="15" t="s">
        <v>124</v>
      </c>
      <c r="B29" s="4">
        <f t="shared" ref="B29:D29" si="9">SUM(B30:B37)</f>
        <v>9657449048</v>
      </c>
      <c r="C29" s="4">
        <f t="shared" si="9"/>
        <v>9359234333</v>
      </c>
      <c r="D29" s="4">
        <f t="shared" si="9"/>
        <v>8404882902</v>
      </c>
      <c r="E29" s="4">
        <f>SUM(E30:E37)</f>
        <v>8580709328</v>
      </c>
      <c r="F29" s="4">
        <f>SUM(F30:F37)</f>
        <v>8614752269</v>
      </c>
      <c r="G29" s="4">
        <f t="shared" ref="G29:I29" si="10">SUM(G30:G37)</f>
        <v>8459773089</v>
      </c>
      <c r="H29" s="4">
        <f t="shared" si="10"/>
        <v>8376978167</v>
      </c>
      <c r="I29" s="4">
        <f t="shared" si="10"/>
        <v>8155765592</v>
      </c>
    </row>
    <row r="30" spans="1:9" x14ac:dyDescent="0.25">
      <c r="A30" t="s">
        <v>9</v>
      </c>
      <c r="B30" s="3"/>
      <c r="C30" s="3"/>
      <c r="D30" s="3">
        <v>0</v>
      </c>
      <c r="E30" s="3">
        <v>0</v>
      </c>
      <c r="F30" s="3">
        <v>0</v>
      </c>
    </row>
    <row r="31" spans="1:9" x14ac:dyDescent="0.25">
      <c r="A31" t="s">
        <v>73</v>
      </c>
      <c r="B31" s="3"/>
      <c r="C31" s="3"/>
      <c r="D31" s="3"/>
      <c r="E31" s="3"/>
      <c r="F31" s="3">
        <v>0</v>
      </c>
    </row>
    <row r="32" spans="1:9" x14ac:dyDescent="0.25">
      <c r="A32" t="s">
        <v>10</v>
      </c>
      <c r="B32" s="3"/>
      <c r="C32" s="3"/>
      <c r="D32" s="3">
        <v>0</v>
      </c>
      <c r="E32" s="3">
        <v>0</v>
      </c>
      <c r="F32" s="3">
        <v>0</v>
      </c>
    </row>
    <row r="33" spans="1:9" x14ac:dyDescent="0.25">
      <c r="A33" t="s">
        <v>11</v>
      </c>
      <c r="B33" s="3"/>
      <c r="C33" s="3"/>
      <c r="D33" s="3">
        <v>0</v>
      </c>
      <c r="E33" s="3">
        <v>0</v>
      </c>
      <c r="F33" s="3">
        <v>0</v>
      </c>
      <c r="G33" s="3">
        <v>8361908535</v>
      </c>
    </row>
    <row r="34" spans="1:9" x14ac:dyDescent="0.25">
      <c r="A34" t="s">
        <v>12</v>
      </c>
      <c r="B34" s="3">
        <v>9562107658</v>
      </c>
      <c r="C34" s="3">
        <v>9256808679</v>
      </c>
      <c r="D34" s="3">
        <v>8306697219</v>
      </c>
      <c r="E34" s="3">
        <v>8482468803</v>
      </c>
      <c r="F34" s="3">
        <v>8515727913</v>
      </c>
      <c r="H34" s="3">
        <v>8279373067</v>
      </c>
      <c r="I34" s="10">
        <v>8057841839</v>
      </c>
    </row>
    <row r="35" spans="1:9" x14ac:dyDescent="0.25">
      <c r="A35" t="s">
        <v>72</v>
      </c>
      <c r="B35" s="3"/>
      <c r="C35" s="3"/>
      <c r="D35" s="3"/>
      <c r="E35" s="3"/>
      <c r="F35" s="3"/>
    </row>
    <row r="36" spans="1:9" x14ac:dyDescent="0.25">
      <c r="A36" t="s">
        <v>13</v>
      </c>
      <c r="B36" s="3"/>
      <c r="C36" s="3"/>
      <c r="D36" s="3">
        <v>0</v>
      </c>
      <c r="E36" s="3">
        <v>0</v>
      </c>
      <c r="F36" s="3"/>
    </row>
    <row r="37" spans="1:9" x14ac:dyDescent="0.25">
      <c r="A37" t="s">
        <v>14</v>
      </c>
      <c r="B37" s="3">
        <v>95341390</v>
      </c>
      <c r="C37" s="3">
        <v>102425654</v>
      </c>
      <c r="D37" s="3">
        <v>98185683</v>
      </c>
      <c r="E37" s="3">
        <v>98240525</v>
      </c>
      <c r="F37" s="3">
        <v>99024356</v>
      </c>
      <c r="G37" s="3">
        <v>97864554</v>
      </c>
      <c r="H37" s="3">
        <v>97605100</v>
      </c>
      <c r="I37" s="10">
        <v>97923753</v>
      </c>
    </row>
    <row r="38" spans="1:9" x14ac:dyDescent="0.25">
      <c r="A38" s="15" t="s">
        <v>125</v>
      </c>
      <c r="B38" s="3">
        <v>1439472976</v>
      </c>
      <c r="C38" s="3">
        <v>1568088775</v>
      </c>
      <c r="D38" s="3">
        <v>1620528034</v>
      </c>
      <c r="E38" s="4">
        <v>1732099354</v>
      </c>
      <c r="F38" s="3">
        <v>1699958516</v>
      </c>
      <c r="G38" s="3">
        <v>1751562124</v>
      </c>
      <c r="H38" s="3">
        <v>1746534924</v>
      </c>
      <c r="I38" s="10">
        <v>1981286077</v>
      </c>
    </row>
    <row r="39" spans="1:9" x14ac:dyDescent="0.25">
      <c r="A39" s="1"/>
      <c r="B39" s="4">
        <f t="shared" ref="B39:D39" si="11">B28+B29+B38</f>
        <v>16021845953</v>
      </c>
      <c r="C39" s="4">
        <f t="shared" si="11"/>
        <v>16137933488</v>
      </c>
      <c r="D39" s="4">
        <f t="shared" si="11"/>
        <v>15312537952</v>
      </c>
      <c r="E39" s="4">
        <f>E28+E29+E38</f>
        <v>15000116095</v>
      </c>
      <c r="F39" s="4">
        <f>F28+F29+F38</f>
        <v>15252875223</v>
      </c>
      <c r="G39" s="4">
        <f t="shared" ref="G39" si="12">G28+G29+G38</f>
        <v>14856159816</v>
      </c>
      <c r="H39" s="4">
        <f>H28+H29+H38</f>
        <v>14851674440</v>
      </c>
      <c r="I39" s="4">
        <f>I28+I29+I38</f>
        <v>14746880139</v>
      </c>
    </row>
    <row r="40" spans="1:9" x14ac:dyDescent="0.25">
      <c r="A40" s="15" t="s">
        <v>126</v>
      </c>
      <c r="B40" s="4">
        <f t="shared" ref="B40:D40" si="13">SUM(B41:B47)</f>
        <v>1449384925</v>
      </c>
      <c r="C40" s="4">
        <f t="shared" si="13"/>
        <v>1471193134</v>
      </c>
      <c r="D40" s="4">
        <f t="shared" si="13"/>
        <v>2014955234</v>
      </c>
      <c r="E40" s="4">
        <f>SUM(E41:E47)</f>
        <v>1956402609</v>
      </c>
      <c r="F40" s="4">
        <f>SUM(F41:F47)</f>
        <v>1951719653</v>
      </c>
      <c r="G40" s="4">
        <f t="shared" ref="G40:H40" si="14">SUM(G41:G47)</f>
        <v>2017409599</v>
      </c>
      <c r="H40" s="4">
        <f t="shared" si="14"/>
        <v>2009129279</v>
      </c>
      <c r="I40" s="4">
        <f>SUM(I41:I47)</f>
        <v>2013484112</v>
      </c>
    </row>
    <row r="41" spans="1:9" x14ac:dyDescent="0.25">
      <c r="A41" t="s">
        <v>15</v>
      </c>
      <c r="B41" s="3">
        <v>1206079014</v>
      </c>
      <c r="C41" s="3">
        <v>1206079010</v>
      </c>
      <c r="D41" s="3">
        <v>1206079010</v>
      </c>
      <c r="E41" s="3">
        <v>1266382960</v>
      </c>
      <c r="F41" s="3">
        <v>1266382960</v>
      </c>
      <c r="G41" s="3">
        <v>1266382960</v>
      </c>
      <c r="H41" s="3">
        <v>1266382960</v>
      </c>
      <c r="I41" s="10">
        <v>1329702100</v>
      </c>
    </row>
    <row r="42" spans="1:9" x14ac:dyDescent="0.25">
      <c r="A42" t="s">
        <v>16</v>
      </c>
      <c r="B42" s="3">
        <v>185850325</v>
      </c>
      <c r="C42" s="3">
        <v>189508603</v>
      </c>
      <c r="D42" s="3">
        <v>205359169</v>
      </c>
      <c r="E42" s="3">
        <v>206312418</v>
      </c>
      <c r="F42" s="3">
        <v>204939435</v>
      </c>
      <c r="G42" s="3">
        <v>220176860</v>
      </c>
      <c r="H42" s="3">
        <v>217516737</v>
      </c>
      <c r="I42" s="10">
        <v>219540530</v>
      </c>
    </row>
    <row r="43" spans="1:9" x14ac:dyDescent="0.25">
      <c r="A43" t="s">
        <v>134</v>
      </c>
      <c r="B43" s="3"/>
      <c r="C43" s="3"/>
      <c r="D43" s="3"/>
      <c r="E43" s="3"/>
      <c r="F43" s="3"/>
      <c r="G43" s="3">
        <v>449041881</v>
      </c>
      <c r="H43" s="3">
        <v>453768638</v>
      </c>
      <c r="I43" s="10">
        <v>453768638</v>
      </c>
    </row>
    <row r="44" spans="1:9" x14ac:dyDescent="0.25">
      <c r="A44" t="s">
        <v>17</v>
      </c>
      <c r="B44" s="3"/>
      <c r="C44" s="3"/>
      <c r="D44" s="3"/>
      <c r="E44" s="3"/>
      <c r="F44" s="3"/>
    </row>
    <row r="45" spans="1:9" x14ac:dyDescent="0.25">
      <c r="A45" t="s">
        <v>18</v>
      </c>
      <c r="B45" s="3">
        <v>57455586</v>
      </c>
      <c r="C45" s="3">
        <v>75605521</v>
      </c>
      <c r="D45" s="3">
        <v>130820174</v>
      </c>
      <c r="E45" s="3">
        <v>11010350</v>
      </c>
      <c r="F45" s="3">
        <v>7700377</v>
      </c>
      <c r="G45" s="3">
        <v>81807898</v>
      </c>
      <c r="H45" s="3">
        <v>71460944</v>
      </c>
      <c r="I45" s="10">
        <v>10472844</v>
      </c>
    </row>
    <row r="46" spans="1:9" x14ac:dyDescent="0.25">
      <c r="A46" t="s">
        <v>70</v>
      </c>
      <c r="B46" s="3"/>
      <c r="C46" s="3"/>
      <c r="D46" s="3"/>
      <c r="E46" s="3"/>
      <c r="F46" s="3"/>
    </row>
    <row r="47" spans="1:9" x14ac:dyDescent="0.25">
      <c r="B47" s="3"/>
      <c r="C47" s="3"/>
      <c r="D47" s="3">
        <v>472696881</v>
      </c>
      <c r="E47" s="3">
        <v>472696881</v>
      </c>
      <c r="F47" s="3">
        <v>472696881</v>
      </c>
    </row>
    <row r="48" spans="1:9" x14ac:dyDescent="0.25">
      <c r="A48" s="15" t="s">
        <v>127</v>
      </c>
      <c r="B48" s="3">
        <v>39511813</v>
      </c>
      <c r="C48" s="3">
        <v>44139356</v>
      </c>
      <c r="D48" s="3">
        <v>40390711</v>
      </c>
      <c r="E48" s="3">
        <v>40545063</v>
      </c>
      <c r="F48" s="3">
        <v>42964094</v>
      </c>
      <c r="G48" s="3">
        <v>58565402</v>
      </c>
      <c r="H48" s="3">
        <v>443197523</v>
      </c>
      <c r="I48" s="10">
        <v>441194091</v>
      </c>
    </row>
    <row r="49" spans="1:9" x14ac:dyDescent="0.25">
      <c r="A49" s="1"/>
      <c r="B49" s="4">
        <f>B40+B48+1</f>
        <v>1488896739</v>
      </c>
      <c r="C49" s="4">
        <f>C40+C48</f>
        <v>1515332490</v>
      </c>
      <c r="D49" s="4">
        <f>D40+D48</f>
        <v>2055345945</v>
      </c>
      <c r="E49" s="4">
        <f>E40+E48</f>
        <v>1996947672</v>
      </c>
      <c r="F49" s="4">
        <f>F40+F48</f>
        <v>1994683747</v>
      </c>
      <c r="G49" s="4">
        <f t="shared" ref="G49:I49" si="15">G40+G48</f>
        <v>2075975001</v>
      </c>
      <c r="H49" s="4">
        <f t="shared" si="15"/>
        <v>2452326802</v>
      </c>
      <c r="I49" s="4">
        <f t="shared" si="15"/>
        <v>2454678203</v>
      </c>
    </row>
    <row r="50" spans="1:9" x14ac:dyDescent="0.25">
      <c r="A50" s="1"/>
      <c r="B50" s="4">
        <f>B39+B49</f>
        <v>17510742692</v>
      </c>
      <c r="C50" s="4">
        <f>C39+C49</f>
        <v>17653265978</v>
      </c>
      <c r="D50" s="4">
        <f>D39+D49</f>
        <v>17367883897</v>
      </c>
      <c r="E50" s="4">
        <f>E39+E49</f>
        <v>16997063767</v>
      </c>
      <c r="F50" s="4">
        <f>F39+F49</f>
        <v>17247558970</v>
      </c>
      <c r="G50" s="4">
        <f t="shared" ref="G50:I50" si="16">G39+G49</f>
        <v>16932134817</v>
      </c>
      <c r="H50" s="4">
        <f t="shared" si="16"/>
        <v>17304001242</v>
      </c>
      <c r="I50" s="4">
        <f t="shared" si="16"/>
        <v>17201558342</v>
      </c>
    </row>
    <row r="51" spans="1:9" x14ac:dyDescent="0.25">
      <c r="B51" s="3"/>
      <c r="C51" s="3"/>
      <c r="D51" s="3"/>
      <c r="E51" s="3"/>
      <c r="F51" s="3"/>
    </row>
    <row r="52" spans="1:9" x14ac:dyDescent="0.25">
      <c r="A52" s="13" t="s">
        <v>128</v>
      </c>
      <c r="B52" s="8">
        <f>B40/B53</f>
        <v>12.017329778362265</v>
      </c>
      <c r="C52" s="8">
        <f t="shared" ref="C52:F52" si="17">C40/C53</f>
        <v>12.198148892417919</v>
      </c>
      <c r="D52" s="8">
        <f t="shared" si="17"/>
        <v>16.7066603207032</v>
      </c>
      <c r="E52" s="8">
        <f t="shared" si="17"/>
        <v>15.448743948670945</v>
      </c>
      <c r="F52" s="8">
        <f t="shared" si="17"/>
        <v>15.411764960893031</v>
      </c>
      <c r="G52" s="8">
        <f>G40/G53</f>
        <v>15.930485980323045</v>
      </c>
      <c r="H52" s="8">
        <f>H40/H53</f>
        <v>15.865100387958474</v>
      </c>
      <c r="I52" s="8">
        <f>I40/I53</f>
        <v>15.142369948878024</v>
      </c>
    </row>
    <row r="53" spans="1:9" x14ac:dyDescent="0.25">
      <c r="A53" s="13" t="s">
        <v>129</v>
      </c>
      <c r="B53" s="21">
        <f>B41/10</f>
        <v>120607901.40000001</v>
      </c>
      <c r="C53" s="21">
        <f t="shared" ref="C53:G53" si="18">C41/10</f>
        <v>120607901</v>
      </c>
      <c r="D53" s="21">
        <f t="shared" si="18"/>
        <v>120607901</v>
      </c>
      <c r="E53" s="21">
        <f t="shared" si="18"/>
        <v>126638296</v>
      </c>
      <c r="F53" s="21">
        <f t="shared" si="18"/>
        <v>126638296</v>
      </c>
      <c r="G53" s="21">
        <f t="shared" si="18"/>
        <v>126638296</v>
      </c>
      <c r="H53" s="4">
        <f>H41/10</f>
        <v>126638296</v>
      </c>
      <c r="I53" s="4">
        <f>I41/10</f>
        <v>132970210</v>
      </c>
    </row>
    <row r="54" spans="1:9" x14ac:dyDescent="0.25">
      <c r="B54" s="3"/>
      <c r="C54" s="3"/>
      <c r="D54" s="3"/>
      <c r="E54" s="3"/>
      <c r="F54" s="3"/>
    </row>
    <row r="55" spans="1:9" x14ac:dyDescent="0.25">
      <c r="B55" s="3"/>
      <c r="C55" s="3"/>
      <c r="D55" s="3"/>
      <c r="E55" s="3"/>
      <c r="F55" s="3"/>
    </row>
    <row r="56" spans="1:9" x14ac:dyDescent="0.25">
      <c r="B56" s="3"/>
      <c r="C56" s="3"/>
      <c r="D56" s="3"/>
      <c r="E56" s="3"/>
      <c r="F56" s="3"/>
    </row>
    <row r="57" spans="1:9" x14ac:dyDescent="0.25">
      <c r="B57" s="3"/>
      <c r="C57" s="3"/>
      <c r="D57" s="3"/>
      <c r="E57" s="3"/>
      <c r="F57" s="3"/>
    </row>
    <row r="58" spans="1:9" x14ac:dyDescent="0.25">
      <c r="B58" s="3"/>
      <c r="C58" s="3"/>
      <c r="D58" s="3"/>
      <c r="E58" s="3"/>
      <c r="F58" s="3"/>
    </row>
    <row r="59" spans="1:9" x14ac:dyDescent="0.25">
      <c r="B59" s="3"/>
      <c r="C59" s="3"/>
      <c r="D59" s="3"/>
      <c r="E59" s="3"/>
      <c r="F59" s="3"/>
    </row>
    <row r="60" spans="1:9" x14ac:dyDescent="0.25">
      <c r="B60" s="3"/>
      <c r="C60" s="3"/>
      <c r="D60" s="3"/>
      <c r="E60" s="3"/>
      <c r="F60" s="3"/>
    </row>
    <row r="61" spans="1:9" x14ac:dyDescent="0.25">
      <c r="B61" s="3"/>
      <c r="C61" s="3"/>
      <c r="D61" s="3"/>
      <c r="E61" s="3"/>
      <c r="F61" s="3"/>
    </row>
    <row r="62" spans="1:9" x14ac:dyDescent="0.25">
      <c r="B62" s="3"/>
      <c r="C62" s="3"/>
      <c r="D62" s="3"/>
      <c r="E62" s="3"/>
      <c r="F62" s="3"/>
    </row>
    <row r="63" spans="1:9" x14ac:dyDescent="0.25">
      <c r="B63" s="3"/>
      <c r="C63" s="3"/>
      <c r="D63" s="3"/>
      <c r="E63" s="3"/>
      <c r="F63" s="3"/>
    </row>
    <row r="64" spans="1:9" x14ac:dyDescent="0.25">
      <c r="A64" s="1"/>
      <c r="B64" s="4"/>
      <c r="C64" s="4"/>
      <c r="D64" s="4"/>
      <c r="E64" s="4"/>
      <c r="F64" s="4"/>
    </row>
    <row r="65" spans="1:6" x14ac:dyDescent="0.25">
      <c r="A65" s="1"/>
      <c r="B65" s="4"/>
      <c r="C65" s="4"/>
      <c r="D65" s="4"/>
      <c r="E65" s="4"/>
      <c r="F65" s="4"/>
    </row>
    <row r="66" spans="1:6" x14ac:dyDescent="0.25">
      <c r="B66" s="3"/>
      <c r="C66" s="3"/>
      <c r="D66" s="3"/>
      <c r="E66" s="3"/>
      <c r="F66" s="3"/>
    </row>
    <row r="67" spans="1:6" x14ac:dyDescent="0.25">
      <c r="B67" s="3"/>
      <c r="C67" s="3"/>
      <c r="D67" s="3"/>
      <c r="E67" s="3"/>
      <c r="F67" s="3"/>
    </row>
    <row r="68" spans="1:6" x14ac:dyDescent="0.25">
      <c r="B68" s="3"/>
      <c r="C68" s="3"/>
      <c r="D68" s="3"/>
      <c r="E68" s="3"/>
      <c r="F68" s="3"/>
    </row>
    <row r="69" spans="1:6" x14ac:dyDescent="0.25">
      <c r="A69" s="1"/>
      <c r="B69" s="4"/>
      <c r="C69" s="4"/>
      <c r="D69" s="4"/>
      <c r="E69" s="4"/>
      <c r="F69" s="4"/>
    </row>
    <row r="70" spans="1:6" x14ac:dyDescent="0.25">
      <c r="A70" s="1"/>
      <c r="B70" s="4"/>
      <c r="C70" s="4"/>
      <c r="D70" s="4"/>
      <c r="E70" s="4"/>
      <c r="F70" s="4"/>
    </row>
    <row r="71" spans="1:6" x14ac:dyDescent="0.25">
      <c r="A71" s="1"/>
      <c r="B71" s="3"/>
      <c r="C71" s="3"/>
      <c r="D71" s="3"/>
      <c r="E71" s="3"/>
      <c r="F71" s="3"/>
    </row>
    <row r="72" spans="1:6" x14ac:dyDescent="0.25">
      <c r="B72" s="3"/>
      <c r="C72" s="3"/>
      <c r="D72" s="3"/>
      <c r="E72" s="3"/>
      <c r="F72" s="3"/>
    </row>
    <row r="73" spans="1:6" x14ac:dyDescent="0.25">
      <c r="B73" s="3"/>
      <c r="C73" s="3"/>
      <c r="D73" s="3"/>
      <c r="E73" s="3"/>
      <c r="F73" s="3"/>
    </row>
    <row r="74" spans="1:6" x14ac:dyDescent="0.25">
      <c r="A74" s="1"/>
      <c r="B74" s="4"/>
      <c r="C74" s="4"/>
      <c r="D74" s="4"/>
      <c r="E74" s="4"/>
      <c r="F74" s="4"/>
    </row>
    <row r="75" spans="1:6" x14ac:dyDescent="0.25">
      <c r="B75" s="8"/>
      <c r="C75" s="8"/>
      <c r="D75" s="8"/>
      <c r="E75" s="8"/>
      <c r="F75" s="8"/>
    </row>
    <row r="76" spans="1:6" x14ac:dyDescent="0.25">
      <c r="A76" s="2"/>
      <c r="B76" s="3"/>
      <c r="C76" s="3"/>
      <c r="D76" s="3"/>
      <c r="E76" s="3"/>
      <c r="F76" s="3"/>
    </row>
    <row r="77" spans="1:6" x14ac:dyDescent="0.25">
      <c r="B77" s="3"/>
      <c r="C77" s="3"/>
      <c r="D77" s="3"/>
      <c r="E77" s="3"/>
      <c r="F77" s="3"/>
    </row>
    <row r="78" spans="1:6" x14ac:dyDescent="0.25">
      <c r="A78" s="1"/>
      <c r="B78" s="3"/>
      <c r="C78" s="3"/>
      <c r="D78" s="3"/>
      <c r="E78" s="3"/>
      <c r="F78" s="3"/>
    </row>
    <row r="79" spans="1:6" x14ac:dyDescent="0.25">
      <c r="B79" s="3"/>
      <c r="C79" s="3"/>
      <c r="D79" s="3"/>
      <c r="E79" s="3"/>
      <c r="F79" s="3"/>
    </row>
    <row r="80" spans="1:6" x14ac:dyDescent="0.25">
      <c r="B80" s="3"/>
      <c r="C80" s="3"/>
      <c r="D80" s="3"/>
      <c r="E80" s="3"/>
      <c r="F80" s="3"/>
    </row>
    <row r="81" spans="1:6" x14ac:dyDescent="0.25">
      <c r="B81" s="3"/>
      <c r="C81" s="3"/>
      <c r="D81" s="3"/>
      <c r="E81" s="3"/>
      <c r="F81" s="3"/>
    </row>
    <row r="82" spans="1:6" x14ac:dyDescent="0.25">
      <c r="B82" s="3"/>
      <c r="C82" s="3"/>
      <c r="D82" s="3"/>
      <c r="E82" s="3"/>
      <c r="F82" s="3"/>
    </row>
    <row r="83" spans="1:6" x14ac:dyDescent="0.25">
      <c r="B83" s="3"/>
      <c r="C83" s="3"/>
      <c r="D83" s="3"/>
      <c r="E83" s="3"/>
      <c r="F83" s="3"/>
    </row>
    <row r="84" spans="1:6" x14ac:dyDescent="0.25">
      <c r="B84" s="3"/>
      <c r="C84" s="3"/>
      <c r="D84" s="3"/>
      <c r="E84" s="3"/>
      <c r="F84" s="3"/>
    </row>
    <row r="85" spans="1:6" x14ac:dyDescent="0.25">
      <c r="B85" s="3"/>
      <c r="C85" s="3"/>
      <c r="D85" s="3"/>
      <c r="E85" s="3"/>
      <c r="F85" s="3"/>
    </row>
    <row r="86" spans="1:6" x14ac:dyDescent="0.25">
      <c r="B86" s="3"/>
      <c r="C86" s="3"/>
      <c r="D86" s="3"/>
      <c r="E86" s="3"/>
      <c r="F86" s="3"/>
    </row>
    <row r="87" spans="1:6" x14ac:dyDescent="0.25">
      <c r="B87" s="3"/>
      <c r="C87" s="3"/>
      <c r="D87" s="3"/>
      <c r="E87" s="3"/>
      <c r="F87" s="3"/>
    </row>
    <row r="88" spans="1:6" x14ac:dyDescent="0.25">
      <c r="B88" s="3"/>
      <c r="C88" s="3"/>
      <c r="D88" s="3"/>
      <c r="E88" s="3"/>
      <c r="F88" s="3"/>
    </row>
    <row r="89" spans="1:6" x14ac:dyDescent="0.25">
      <c r="A89" s="5"/>
      <c r="B89" s="4"/>
      <c r="C89" s="4"/>
      <c r="D89" s="4"/>
      <c r="E89" s="4"/>
      <c r="F89" s="4"/>
    </row>
    <row r="90" spans="1:6" x14ac:dyDescent="0.25">
      <c r="B90" s="3"/>
      <c r="C90" s="3"/>
      <c r="D90" s="3"/>
      <c r="E90" s="3"/>
      <c r="F90" s="3"/>
    </row>
    <row r="91" spans="1:6" x14ac:dyDescent="0.25">
      <c r="B91" s="3"/>
      <c r="C91" s="3"/>
      <c r="D91" s="3"/>
      <c r="E91" s="3"/>
      <c r="F91" s="3"/>
    </row>
    <row r="92" spans="1:6" x14ac:dyDescent="0.25">
      <c r="B92" s="3"/>
      <c r="C92" s="3"/>
      <c r="D92" s="3"/>
      <c r="E92" s="3"/>
      <c r="F92" s="3"/>
    </row>
    <row r="93" spans="1:6" x14ac:dyDescent="0.25">
      <c r="B93" s="3"/>
      <c r="C93" s="3"/>
      <c r="D93" s="3"/>
      <c r="E93" s="3"/>
      <c r="F93" s="3"/>
    </row>
    <row r="94" spans="1:6" x14ac:dyDescent="0.25">
      <c r="B94" s="3"/>
      <c r="C94" s="3"/>
      <c r="D94" s="3"/>
      <c r="E94" s="3"/>
      <c r="F94" s="3"/>
    </row>
    <row r="95" spans="1:6" x14ac:dyDescent="0.25">
      <c r="B95" s="3"/>
      <c r="C95" s="3"/>
      <c r="D95" s="3"/>
      <c r="E95" s="3"/>
      <c r="F95" s="3"/>
    </row>
    <row r="96" spans="1:6" x14ac:dyDescent="0.25">
      <c r="B96" s="3"/>
      <c r="C96" s="3"/>
      <c r="D96" s="3"/>
      <c r="E96" s="3"/>
      <c r="F96" s="3"/>
    </row>
    <row r="97" spans="1:6" x14ac:dyDescent="0.25">
      <c r="B97" s="3"/>
      <c r="C97" s="3"/>
      <c r="D97" s="3"/>
      <c r="E97" s="3"/>
      <c r="F97" s="3"/>
    </row>
    <row r="98" spans="1:6" x14ac:dyDescent="0.25">
      <c r="B98" s="3"/>
      <c r="C98" s="3"/>
      <c r="D98" s="3"/>
      <c r="E98" s="3"/>
      <c r="F98" s="3"/>
    </row>
    <row r="99" spans="1:6" x14ac:dyDescent="0.25">
      <c r="B99" s="3"/>
      <c r="C99" s="3"/>
      <c r="D99" s="3"/>
      <c r="E99" s="3"/>
      <c r="F99" s="3"/>
    </row>
    <row r="100" spans="1:6" x14ac:dyDescent="0.25">
      <c r="B100" s="3"/>
      <c r="C100" s="3"/>
      <c r="D100" s="3"/>
      <c r="E100" s="3"/>
      <c r="F100" s="3"/>
    </row>
    <row r="101" spans="1:6" x14ac:dyDescent="0.25">
      <c r="B101" s="3"/>
      <c r="C101" s="3"/>
      <c r="D101" s="3"/>
      <c r="E101" s="3"/>
      <c r="F101" s="3"/>
    </row>
    <row r="102" spans="1:6" x14ac:dyDescent="0.25">
      <c r="B102" s="3"/>
      <c r="C102" s="3"/>
      <c r="D102" s="3"/>
      <c r="E102" s="3"/>
      <c r="F102" s="3"/>
    </row>
    <row r="103" spans="1:6" x14ac:dyDescent="0.25">
      <c r="B103" s="4"/>
      <c r="C103" s="4"/>
      <c r="D103" s="4"/>
      <c r="E103" s="4"/>
      <c r="F103" s="4"/>
    </row>
    <row r="104" spans="1:6" x14ac:dyDescent="0.25">
      <c r="A104" s="1"/>
      <c r="B104" s="3"/>
      <c r="C104" s="4"/>
      <c r="D104" s="4"/>
      <c r="E104" s="3"/>
      <c r="F104" s="3"/>
    </row>
    <row r="105" spans="1:6" x14ac:dyDescent="0.25">
      <c r="A105" s="1"/>
      <c r="B105" s="3"/>
      <c r="C105" s="3"/>
      <c r="D105" s="3"/>
      <c r="E105" s="3"/>
      <c r="F105" s="3"/>
    </row>
    <row r="106" spans="1:6" x14ac:dyDescent="0.25">
      <c r="B106" s="3"/>
      <c r="C106" s="3"/>
      <c r="D106" s="3"/>
      <c r="E106" s="3"/>
      <c r="F106" s="3"/>
    </row>
    <row r="107" spans="1:6" x14ac:dyDescent="0.25">
      <c r="B107" s="3"/>
      <c r="C107" s="3"/>
      <c r="D107" s="3"/>
      <c r="E107" s="3"/>
      <c r="F107" s="3"/>
    </row>
    <row r="108" spans="1:6" x14ac:dyDescent="0.25">
      <c r="B108" s="3"/>
      <c r="C108" s="3"/>
      <c r="D108" s="3"/>
      <c r="E108" s="3"/>
      <c r="F108" s="3"/>
    </row>
    <row r="109" spans="1:6" x14ac:dyDescent="0.25">
      <c r="B109" s="3"/>
      <c r="C109" s="3"/>
      <c r="D109" s="3"/>
      <c r="E109" s="3"/>
      <c r="F109" s="3"/>
    </row>
    <row r="110" spans="1:6" x14ac:dyDescent="0.25">
      <c r="B110" s="3"/>
      <c r="C110" s="3"/>
      <c r="D110" s="3"/>
      <c r="E110" s="3"/>
      <c r="F110" s="3"/>
    </row>
    <row r="111" spans="1:6" x14ac:dyDescent="0.25">
      <c r="B111" s="3"/>
      <c r="C111" s="3"/>
      <c r="D111" s="3"/>
      <c r="E111" s="3"/>
      <c r="F111" s="3"/>
    </row>
    <row r="112" spans="1:6" x14ac:dyDescent="0.25">
      <c r="B112" s="3"/>
      <c r="C112" s="3"/>
      <c r="D112" s="3"/>
      <c r="E112" s="3"/>
      <c r="F112" s="3"/>
    </row>
    <row r="113" spans="1:6" x14ac:dyDescent="0.25">
      <c r="A113" s="1"/>
      <c r="B113" s="4"/>
      <c r="C113" s="4"/>
      <c r="D113" s="4"/>
      <c r="E113" s="4"/>
      <c r="F113" s="4"/>
    </row>
    <row r="114" spans="1:6" x14ac:dyDescent="0.25">
      <c r="B114" s="3"/>
      <c r="C114" s="3"/>
      <c r="D114" s="3"/>
      <c r="E114" s="3"/>
      <c r="F114" s="3"/>
    </row>
    <row r="115" spans="1:6" x14ac:dyDescent="0.25">
      <c r="A115" s="1"/>
      <c r="B115" s="3"/>
      <c r="C115" s="3"/>
      <c r="D115" s="3"/>
      <c r="E115" s="3"/>
      <c r="F115" s="3"/>
    </row>
    <row r="116" spans="1:6" x14ac:dyDescent="0.25">
      <c r="B116" s="3"/>
      <c r="C116" s="3"/>
      <c r="D116" s="3"/>
      <c r="E116" s="3"/>
      <c r="F116" s="3"/>
    </row>
    <row r="117" spans="1:6" x14ac:dyDescent="0.25">
      <c r="B117" s="3"/>
      <c r="C117" s="3"/>
      <c r="D117" s="3"/>
      <c r="E117" s="3"/>
      <c r="F117" s="3"/>
    </row>
    <row r="118" spans="1:6" x14ac:dyDescent="0.25">
      <c r="B118" s="3"/>
      <c r="C118" s="3"/>
      <c r="D118" s="3"/>
      <c r="E118" s="3"/>
      <c r="F118" s="3"/>
    </row>
    <row r="119" spans="1:6" x14ac:dyDescent="0.25">
      <c r="B119" s="3"/>
      <c r="C119" s="3"/>
      <c r="D119" s="3"/>
      <c r="E119" s="3"/>
      <c r="F119" s="3"/>
    </row>
    <row r="120" spans="1:6" x14ac:dyDescent="0.25">
      <c r="B120" s="3"/>
      <c r="C120" s="3"/>
      <c r="D120" s="3"/>
      <c r="E120" s="3"/>
      <c r="F120" s="3"/>
    </row>
    <row r="121" spans="1:6" x14ac:dyDescent="0.25">
      <c r="A121" s="1"/>
      <c r="B121" s="4"/>
      <c r="C121" s="4"/>
      <c r="D121" s="4"/>
      <c r="E121" s="4"/>
      <c r="F121" s="4"/>
    </row>
    <row r="122" spans="1:6" x14ac:dyDescent="0.25">
      <c r="B122" s="4"/>
      <c r="C122" s="4"/>
      <c r="D122" s="4"/>
      <c r="E122" s="4"/>
      <c r="F122" s="4"/>
    </row>
    <row r="123" spans="1:6" x14ac:dyDescent="0.25">
      <c r="B123" s="3"/>
      <c r="C123" s="3"/>
      <c r="D123" s="3"/>
      <c r="E123" s="3"/>
      <c r="F123" s="3"/>
    </row>
    <row r="124" spans="1:6" x14ac:dyDescent="0.25">
      <c r="B124" s="4"/>
      <c r="C124" s="4"/>
      <c r="D124" s="4"/>
      <c r="E124" s="4"/>
      <c r="F124" s="4"/>
    </row>
    <row r="125" spans="1:6" x14ac:dyDescent="0.25">
      <c r="A125" s="1"/>
      <c r="B125" s="4"/>
      <c r="C125" s="4"/>
      <c r="D125" s="4"/>
      <c r="E125" s="4"/>
      <c r="F125" s="4"/>
    </row>
    <row r="126" spans="1:6" x14ac:dyDescent="0.25">
      <c r="B126" s="3"/>
      <c r="C126" s="3"/>
      <c r="D126" s="3"/>
      <c r="E126" s="3"/>
      <c r="F126" s="3"/>
    </row>
    <row r="127" spans="1:6" x14ac:dyDescent="0.25">
      <c r="A127" s="1"/>
      <c r="B127" s="3"/>
      <c r="C127" s="3"/>
      <c r="D127" s="3"/>
      <c r="E127" s="3"/>
      <c r="F1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pane xSplit="1" ySplit="5" topLeftCell="H30" activePane="bottomRight" state="frozen"/>
      <selection pane="topRight" activeCell="B1" sqref="B1"/>
      <selection pane="bottomLeft" activeCell="A5" sqref="A5"/>
      <selection pane="bottomRight" activeCell="I37" sqref="I37"/>
    </sheetView>
  </sheetViews>
  <sheetFormatPr defaultRowHeight="15" x14ac:dyDescent="0.25"/>
  <cols>
    <col min="1" max="1" width="43.5703125" bestFit="1" customWidth="1"/>
    <col min="2" max="2" width="16.7109375" customWidth="1"/>
    <col min="3" max="3" width="17.85546875" customWidth="1"/>
    <col min="4" max="4" width="14.28515625" bestFit="1" customWidth="1"/>
    <col min="5" max="6" width="15" bestFit="1" customWidth="1"/>
    <col min="7" max="7" width="15.28515625" customWidth="1"/>
    <col min="8" max="8" width="16.42578125" customWidth="1"/>
    <col min="9" max="9" width="14.28515625" bestFit="1" customWidth="1"/>
  </cols>
  <sheetData>
    <row r="1" spans="1:9" x14ac:dyDescent="0.25">
      <c r="A1" s="1" t="s">
        <v>87</v>
      </c>
    </row>
    <row r="2" spans="1:9" x14ac:dyDescent="0.25">
      <c r="A2" s="1" t="s">
        <v>132</v>
      </c>
      <c r="B2" s="3"/>
      <c r="C2" s="3"/>
      <c r="D2" s="3"/>
      <c r="E2" s="3"/>
      <c r="F2" s="3"/>
    </row>
    <row r="3" spans="1:9" x14ac:dyDescent="0.25">
      <c r="A3" t="s">
        <v>130</v>
      </c>
    </row>
    <row r="4" spans="1:9" ht="18.75" x14ac:dyDescent="0.3">
      <c r="A4" s="22"/>
      <c r="B4" s="24" t="s">
        <v>85</v>
      </c>
      <c r="C4" s="24" t="s">
        <v>84</v>
      </c>
      <c r="D4" s="24" t="s">
        <v>86</v>
      </c>
      <c r="E4" s="24" t="s">
        <v>85</v>
      </c>
      <c r="F4" s="24" t="s">
        <v>84</v>
      </c>
      <c r="G4" s="24" t="s">
        <v>86</v>
      </c>
      <c r="H4" s="24" t="s">
        <v>85</v>
      </c>
      <c r="I4" s="24" t="s">
        <v>84</v>
      </c>
    </row>
    <row r="5" spans="1:9" ht="15.75" x14ac:dyDescent="0.25">
      <c r="B5" s="23">
        <v>42916</v>
      </c>
      <c r="C5" s="23">
        <v>43008</v>
      </c>
      <c r="D5" s="23">
        <v>43190</v>
      </c>
      <c r="E5" s="23">
        <v>43281</v>
      </c>
      <c r="F5" s="23">
        <v>43373</v>
      </c>
      <c r="G5" s="25">
        <v>43555</v>
      </c>
      <c r="H5" s="25">
        <v>43738</v>
      </c>
      <c r="I5" s="25">
        <v>43738</v>
      </c>
    </row>
    <row r="6" spans="1:9" x14ac:dyDescent="0.25">
      <c r="A6" s="13" t="s">
        <v>19</v>
      </c>
      <c r="B6" s="3"/>
      <c r="C6" s="3"/>
      <c r="D6" s="3"/>
      <c r="E6" s="3"/>
      <c r="F6" s="3"/>
    </row>
    <row r="7" spans="1:9" x14ac:dyDescent="0.25">
      <c r="A7" s="15" t="s">
        <v>104</v>
      </c>
      <c r="B7" s="4">
        <f>SUM(B8:B9)</f>
        <v>196723551</v>
      </c>
      <c r="C7" s="4">
        <f>SUM(C8:C9)</f>
        <v>240071467</v>
      </c>
      <c r="D7" s="4">
        <f>SUM(D8:D9)</f>
        <v>88410088</v>
      </c>
      <c r="E7" s="4">
        <f>SUM(E8:E9)</f>
        <v>143992724</v>
      </c>
      <c r="F7" s="4">
        <f>SUM(F8:F9)</f>
        <v>169270624</v>
      </c>
      <c r="G7" s="4">
        <f t="shared" ref="G7:I7" si="0">SUM(G8:G9)</f>
        <v>60570807</v>
      </c>
      <c r="H7" s="4">
        <f t="shared" si="0"/>
        <v>70644750</v>
      </c>
      <c r="I7" s="4">
        <f t="shared" si="0"/>
        <v>124355142</v>
      </c>
    </row>
    <row r="8" spans="1:9" x14ac:dyDescent="0.25">
      <c r="A8" t="s">
        <v>74</v>
      </c>
      <c r="B8" s="3">
        <v>833668808</v>
      </c>
      <c r="C8" s="3">
        <v>1293261635</v>
      </c>
      <c r="D8" s="3">
        <v>416522911</v>
      </c>
      <c r="E8" s="6">
        <v>799550472</v>
      </c>
      <c r="F8" s="3">
        <v>1133581830</v>
      </c>
      <c r="G8" s="3">
        <v>375063099</v>
      </c>
      <c r="H8" s="3">
        <v>787979958</v>
      </c>
      <c r="I8" s="10">
        <v>1153042310</v>
      </c>
    </row>
    <row r="9" spans="1:9" x14ac:dyDescent="0.25">
      <c r="A9" t="s">
        <v>20</v>
      </c>
      <c r="B9" s="3">
        <v>-636945257</v>
      </c>
      <c r="C9" s="3">
        <v>-1053190168</v>
      </c>
      <c r="D9" s="3">
        <v>-328112823</v>
      </c>
      <c r="E9" s="3">
        <v>-655557748</v>
      </c>
      <c r="F9" s="3">
        <v>-964311206</v>
      </c>
      <c r="G9" s="3">
        <v>-314492292</v>
      </c>
      <c r="H9" s="3">
        <v>-717335208</v>
      </c>
      <c r="I9" s="10">
        <v>-1028687168</v>
      </c>
    </row>
    <row r="10" spans="1:9" x14ac:dyDescent="0.25">
      <c r="B10" s="3"/>
      <c r="C10" s="3"/>
      <c r="D10" s="3"/>
      <c r="E10" s="3"/>
      <c r="F10" s="3"/>
    </row>
    <row r="11" spans="1:9" x14ac:dyDescent="0.25">
      <c r="A11" t="s">
        <v>21</v>
      </c>
      <c r="B11" s="3">
        <v>29841915</v>
      </c>
      <c r="C11" s="3">
        <v>8971490</v>
      </c>
      <c r="D11" s="3">
        <v>1251838</v>
      </c>
      <c r="E11" s="3">
        <v>24133842</v>
      </c>
      <c r="F11" s="3">
        <v>30215580</v>
      </c>
      <c r="G11" s="3">
        <v>20252485</v>
      </c>
      <c r="H11" s="3">
        <v>14980065</v>
      </c>
      <c r="I11" s="10">
        <v>14559542</v>
      </c>
    </row>
    <row r="12" spans="1:9" x14ac:dyDescent="0.25">
      <c r="A12" t="s">
        <v>22</v>
      </c>
      <c r="B12" s="3">
        <v>22802779</v>
      </c>
      <c r="C12" s="3">
        <v>36092159</v>
      </c>
      <c r="D12" s="3">
        <v>5922947</v>
      </c>
      <c r="E12" s="3">
        <v>11536508</v>
      </c>
      <c r="F12" s="3">
        <v>19334194</v>
      </c>
      <c r="G12" s="3">
        <v>6620124</v>
      </c>
      <c r="H12" s="3">
        <v>10015017</v>
      </c>
      <c r="I12" s="10">
        <v>13280854</v>
      </c>
    </row>
    <row r="13" spans="1:9" x14ac:dyDescent="0.25">
      <c r="A13" t="s">
        <v>23</v>
      </c>
      <c r="B13" s="3">
        <v>12059878</v>
      </c>
      <c r="C13" s="3">
        <v>20977856</v>
      </c>
      <c r="D13" s="3">
        <v>2461434</v>
      </c>
      <c r="E13" s="3">
        <v>4559840</v>
      </c>
      <c r="F13" s="3">
        <v>6076866</v>
      </c>
      <c r="G13" s="3">
        <v>1552349</v>
      </c>
      <c r="H13" s="3">
        <v>3156119</v>
      </c>
      <c r="I13" s="10">
        <v>3244111</v>
      </c>
    </row>
    <row r="14" spans="1:9" x14ac:dyDescent="0.25">
      <c r="A14" s="1"/>
      <c r="B14" s="4">
        <f>SUM(B7, B11:B13)</f>
        <v>261428123</v>
      </c>
      <c r="C14" s="4">
        <f>SUM(C7, C11:C13)</f>
        <v>306112972</v>
      </c>
      <c r="D14" s="4">
        <f>SUM(D7, D11:D13)</f>
        <v>98046307</v>
      </c>
      <c r="E14" s="4">
        <f>SUM(E7, E11:E13)</f>
        <v>184222914</v>
      </c>
      <c r="F14" s="4">
        <f>SUM(F7, F11:F13)</f>
        <v>224897264</v>
      </c>
      <c r="G14" s="4">
        <f t="shared" ref="G14:I14" si="1">SUM(G7, G11:G13)</f>
        <v>88995765</v>
      </c>
      <c r="H14" s="4">
        <f t="shared" si="1"/>
        <v>98795951</v>
      </c>
      <c r="I14" s="4">
        <f t="shared" si="1"/>
        <v>155439649</v>
      </c>
    </row>
    <row r="15" spans="1:9" x14ac:dyDescent="0.25">
      <c r="A15" s="13" t="s">
        <v>24</v>
      </c>
      <c r="B15" s="3"/>
      <c r="C15" s="3"/>
      <c r="D15" s="3"/>
      <c r="E15" s="3"/>
      <c r="F15" s="3"/>
    </row>
    <row r="16" spans="1:9" x14ac:dyDescent="0.25">
      <c r="A16" t="s">
        <v>68</v>
      </c>
      <c r="B16" s="3">
        <v>46354068</v>
      </c>
      <c r="C16" s="3">
        <v>68005956</v>
      </c>
      <c r="D16" s="3">
        <v>17065475</v>
      </c>
      <c r="E16" s="3">
        <v>43147398</v>
      </c>
      <c r="F16" s="3">
        <v>62610498</v>
      </c>
      <c r="G16" s="3">
        <v>16848893</v>
      </c>
      <c r="H16" s="3">
        <v>38236751</v>
      </c>
      <c r="I16" s="10">
        <v>61463662</v>
      </c>
    </row>
    <row r="17" spans="1:9" x14ac:dyDescent="0.25">
      <c r="A17" t="s">
        <v>25</v>
      </c>
      <c r="B17" s="3">
        <v>8424685</v>
      </c>
      <c r="C17" s="3">
        <v>12974760</v>
      </c>
      <c r="D17" s="3">
        <v>4027009</v>
      </c>
      <c r="E17" s="3">
        <v>8455201</v>
      </c>
      <c r="F17" s="3">
        <v>12991909</v>
      </c>
      <c r="G17" s="3">
        <v>3405273</v>
      </c>
      <c r="H17" s="3">
        <v>5760000</v>
      </c>
      <c r="I17" s="10">
        <v>8121308</v>
      </c>
    </row>
    <row r="18" spans="1:9" x14ac:dyDescent="0.25">
      <c r="A18" t="s">
        <v>26</v>
      </c>
      <c r="B18" s="3">
        <v>175150</v>
      </c>
      <c r="C18" s="3">
        <v>239650</v>
      </c>
      <c r="D18" s="3">
        <v>20385</v>
      </c>
      <c r="E18" s="3">
        <v>20385</v>
      </c>
      <c r="F18" s="3">
        <v>101635</v>
      </c>
      <c r="I18" s="10">
        <v>112735</v>
      </c>
    </row>
    <row r="19" spans="1:9" x14ac:dyDescent="0.25">
      <c r="A19" t="s">
        <v>27</v>
      </c>
      <c r="B19" s="10">
        <v>1655100</v>
      </c>
      <c r="C19" s="3">
        <v>2499794</v>
      </c>
      <c r="D19" s="3">
        <v>766727</v>
      </c>
      <c r="E19" s="3">
        <v>1431411</v>
      </c>
      <c r="F19" s="3">
        <v>2145088</v>
      </c>
      <c r="G19" s="3">
        <v>823629</v>
      </c>
      <c r="H19" s="3">
        <v>1553975</v>
      </c>
      <c r="I19" s="10">
        <v>2315567</v>
      </c>
    </row>
    <row r="20" spans="1:9" x14ac:dyDescent="0.25">
      <c r="A20" t="s">
        <v>28</v>
      </c>
      <c r="B20" s="3">
        <v>2544363</v>
      </c>
      <c r="C20" s="3">
        <v>3114524</v>
      </c>
      <c r="D20" s="3">
        <v>1334380</v>
      </c>
      <c r="E20" s="3">
        <v>2213148</v>
      </c>
      <c r="F20" s="3">
        <v>2834758</v>
      </c>
      <c r="G20" s="3">
        <v>1132603</v>
      </c>
      <c r="H20" s="3">
        <v>1822804</v>
      </c>
      <c r="I20" s="10">
        <v>2691009</v>
      </c>
    </row>
    <row r="21" spans="1:9" x14ac:dyDescent="0.25">
      <c r="A21" t="s">
        <v>29</v>
      </c>
      <c r="B21" s="3">
        <v>3279945</v>
      </c>
      <c r="C21" s="3">
        <v>4992390</v>
      </c>
      <c r="D21" s="3">
        <v>1712445</v>
      </c>
      <c r="E21" s="3">
        <v>4589890</v>
      </c>
      <c r="F21" s="3">
        <v>6487335</v>
      </c>
      <c r="G21" s="3">
        <v>1937445</v>
      </c>
      <c r="H21" s="3">
        <v>4239082</v>
      </c>
      <c r="I21" s="10">
        <v>6603277</v>
      </c>
    </row>
    <row r="22" spans="1:9" x14ac:dyDescent="0.25">
      <c r="A22" t="s">
        <v>30</v>
      </c>
      <c r="B22" s="3">
        <v>1448317</v>
      </c>
      <c r="C22" s="3">
        <v>2324229</v>
      </c>
      <c r="D22" s="3">
        <v>489988</v>
      </c>
      <c r="E22" s="3">
        <v>863138</v>
      </c>
      <c r="F22" s="3">
        <v>1224112</v>
      </c>
      <c r="G22" s="3">
        <v>493515</v>
      </c>
      <c r="H22" s="3">
        <v>1026136</v>
      </c>
      <c r="I22" s="10">
        <v>1296005</v>
      </c>
    </row>
    <row r="23" spans="1:9" x14ac:dyDescent="0.25">
      <c r="A23" t="s">
        <v>31</v>
      </c>
      <c r="B23" s="3"/>
      <c r="C23" s="3">
        <v>172500</v>
      </c>
      <c r="D23" s="3">
        <v>57500</v>
      </c>
      <c r="E23" s="3">
        <v>270250</v>
      </c>
      <c r="F23" s="3">
        <v>270250</v>
      </c>
      <c r="G23" s="3">
        <v>241500</v>
      </c>
      <c r="H23" s="3">
        <v>258750</v>
      </c>
      <c r="I23" s="10">
        <v>287500</v>
      </c>
    </row>
    <row r="24" spans="1:9" x14ac:dyDescent="0.25">
      <c r="A24" t="s">
        <v>32</v>
      </c>
      <c r="B24" s="3"/>
      <c r="C24" s="3"/>
      <c r="D24" s="3"/>
      <c r="E24" s="3"/>
      <c r="F24" s="3"/>
    </row>
    <row r="25" spans="1:9" x14ac:dyDescent="0.25">
      <c r="A25" t="s">
        <v>33</v>
      </c>
      <c r="B25" s="3">
        <v>4571705</v>
      </c>
      <c r="C25" s="3">
        <v>8308441</v>
      </c>
      <c r="D25" s="3">
        <v>3764412</v>
      </c>
      <c r="E25" s="3">
        <v>7546777</v>
      </c>
      <c r="F25" s="3">
        <v>11603524</v>
      </c>
      <c r="G25" s="3">
        <v>3347652</v>
      </c>
      <c r="H25" s="3">
        <v>7498412</v>
      </c>
      <c r="I25" s="10">
        <v>9992133</v>
      </c>
    </row>
    <row r="26" spans="1:9" x14ac:dyDescent="0.25">
      <c r="A26" t="s">
        <v>34</v>
      </c>
      <c r="B26" s="3">
        <v>6660087</v>
      </c>
      <c r="C26" s="3">
        <v>8664499</v>
      </c>
      <c r="D26" s="3">
        <v>4803041</v>
      </c>
      <c r="E26" s="3">
        <v>7580145</v>
      </c>
      <c r="F26" s="3">
        <v>9497484</v>
      </c>
      <c r="G26" s="3">
        <v>5597460</v>
      </c>
      <c r="H26" s="3">
        <v>7585910</v>
      </c>
      <c r="I26" s="10">
        <v>10783884</v>
      </c>
    </row>
    <row r="27" spans="1:9" x14ac:dyDescent="0.25">
      <c r="A27" s="1"/>
      <c r="B27" s="4">
        <f t="shared" ref="B27:D27" si="2">SUM(B16:B26)</f>
        <v>75113420</v>
      </c>
      <c r="C27" s="4">
        <f t="shared" si="2"/>
        <v>111296743</v>
      </c>
      <c r="D27" s="4">
        <f t="shared" si="2"/>
        <v>34041362</v>
      </c>
      <c r="E27" s="4">
        <f>SUM(E16:E26)</f>
        <v>76117743</v>
      </c>
      <c r="F27" s="4">
        <f>SUM(F16:F26)</f>
        <v>109766593</v>
      </c>
      <c r="G27" s="4">
        <f t="shared" ref="G27" si="3">SUM(G16:G26)</f>
        <v>33827970</v>
      </c>
      <c r="H27" s="4">
        <f>SUM(H16:H26)</f>
        <v>67981820</v>
      </c>
      <c r="I27" s="4">
        <f>SUM(I16:I26)</f>
        <v>103667080</v>
      </c>
    </row>
    <row r="28" spans="1:9" x14ac:dyDescent="0.25">
      <c r="A28" s="13" t="s">
        <v>105</v>
      </c>
      <c r="B28" s="4">
        <f t="shared" ref="B28:D28" si="4">B14-B27</f>
        <v>186314703</v>
      </c>
      <c r="C28" s="4">
        <f t="shared" si="4"/>
        <v>194816229</v>
      </c>
      <c r="D28" s="4">
        <f t="shared" si="4"/>
        <v>64004945</v>
      </c>
      <c r="E28" s="4">
        <f>E14-E27</f>
        <v>108105171</v>
      </c>
      <c r="F28" s="4">
        <f>F14-F27</f>
        <v>115130671</v>
      </c>
      <c r="G28" s="4">
        <f t="shared" ref="G28:I28" si="5">G14-G27</f>
        <v>55167795</v>
      </c>
      <c r="H28" s="4">
        <f t="shared" si="5"/>
        <v>30814131</v>
      </c>
      <c r="I28" s="4">
        <f t="shared" si="5"/>
        <v>51772569</v>
      </c>
    </row>
    <row r="29" spans="1:9" x14ac:dyDescent="0.25">
      <c r="A29" s="14" t="s">
        <v>106</v>
      </c>
      <c r="B29" s="4"/>
      <c r="C29" s="4"/>
      <c r="D29" s="4"/>
      <c r="E29" s="4"/>
      <c r="F29" s="4"/>
    </row>
    <row r="30" spans="1:9" x14ac:dyDescent="0.25">
      <c r="A30" t="s">
        <v>35</v>
      </c>
      <c r="B30" s="3">
        <v>8706176</v>
      </c>
      <c r="C30" s="3">
        <v>15208322</v>
      </c>
      <c r="D30" s="3">
        <v>496785</v>
      </c>
      <c r="E30" s="3">
        <v>3005203</v>
      </c>
      <c r="F30" s="3">
        <v>11389271</v>
      </c>
      <c r="G30" s="3">
        <v>612205</v>
      </c>
      <c r="H30" s="3">
        <v>761322</v>
      </c>
      <c r="I30" s="10">
        <v>783945</v>
      </c>
    </row>
    <row r="31" spans="1:9" x14ac:dyDescent="0.25">
      <c r="A31" t="s">
        <v>36</v>
      </c>
      <c r="B31" s="3">
        <v>48979890</v>
      </c>
      <c r="C31" s="3">
        <v>11137575</v>
      </c>
      <c r="D31" s="3">
        <v>28867461</v>
      </c>
      <c r="E31" s="3">
        <v>52742408</v>
      </c>
      <c r="F31" s="3">
        <v>51038277</v>
      </c>
      <c r="G31" s="3">
        <v>12376102</v>
      </c>
      <c r="H31" s="3">
        <v>7812625</v>
      </c>
      <c r="I31" s="10">
        <v>16479208</v>
      </c>
    </row>
    <row r="32" spans="1:9" x14ac:dyDescent="0.25">
      <c r="A32" t="s">
        <v>37</v>
      </c>
      <c r="B32" s="3"/>
      <c r="C32" s="3"/>
      <c r="D32" s="3"/>
      <c r="E32" s="3"/>
      <c r="F32" s="3"/>
    </row>
    <row r="33" spans="1:12" x14ac:dyDescent="0.25">
      <c r="A33" s="1"/>
      <c r="B33" s="4">
        <f t="shared" ref="B33:D33" si="6">SUM(B30:B32)</f>
        <v>57686066</v>
      </c>
      <c r="C33" s="4">
        <f t="shared" si="6"/>
        <v>26345897</v>
      </c>
      <c r="D33" s="4">
        <f t="shared" si="6"/>
        <v>29364246</v>
      </c>
      <c r="E33" s="4">
        <f>SUM(E30:E32)</f>
        <v>55747611</v>
      </c>
      <c r="F33" s="4">
        <f>SUM(F30:F32)</f>
        <v>62427548</v>
      </c>
      <c r="G33" s="4">
        <f t="shared" ref="G33:J33" si="7">SUM(G30:G32)</f>
        <v>12988307</v>
      </c>
      <c r="H33" s="4">
        <f t="shared" si="7"/>
        <v>8573947</v>
      </c>
      <c r="I33" s="4">
        <f t="shared" si="7"/>
        <v>17263153</v>
      </c>
      <c r="J33" s="4">
        <f t="shared" si="7"/>
        <v>0</v>
      </c>
    </row>
    <row r="34" spans="1:12" x14ac:dyDescent="0.25">
      <c r="A34" s="13" t="s">
        <v>107</v>
      </c>
      <c r="B34" s="4">
        <f t="shared" ref="B34:J34" si="8">B28-B33</f>
        <v>128628637</v>
      </c>
      <c r="C34" s="4">
        <f t="shared" si="8"/>
        <v>168470332</v>
      </c>
      <c r="D34" s="4">
        <f t="shared" si="8"/>
        <v>34640699</v>
      </c>
      <c r="E34" s="4">
        <f>E28-E33</f>
        <v>52357560</v>
      </c>
      <c r="F34" s="4">
        <f t="shared" si="8"/>
        <v>52703123</v>
      </c>
      <c r="G34" s="4">
        <f t="shared" si="8"/>
        <v>42179488</v>
      </c>
      <c r="H34" s="4">
        <f t="shared" si="8"/>
        <v>22240184</v>
      </c>
      <c r="I34" s="4">
        <f t="shared" si="8"/>
        <v>34509416</v>
      </c>
      <c r="J34" s="4">
        <f t="shared" si="8"/>
        <v>0</v>
      </c>
    </row>
    <row r="35" spans="1:12" x14ac:dyDescent="0.25">
      <c r="A35" s="13" t="s">
        <v>108</v>
      </c>
      <c r="B35" s="3">
        <v>69283411</v>
      </c>
      <c r="C35" s="3">
        <v>82689355</v>
      </c>
      <c r="D35" s="3">
        <v>27804000</v>
      </c>
      <c r="E35" s="3">
        <v>40675183</v>
      </c>
      <c r="F35" s="11">
        <f>F36+F37</f>
        <v>43284671</v>
      </c>
      <c r="G35" s="11">
        <f t="shared" ref="G35:J35" si="9">G36+G37</f>
        <v>19626180</v>
      </c>
      <c r="H35" s="11">
        <f t="shared" si="9"/>
        <v>12797583</v>
      </c>
      <c r="I35" s="11">
        <f t="shared" si="9"/>
        <v>22715414</v>
      </c>
      <c r="J35" s="11">
        <f t="shared" si="9"/>
        <v>0</v>
      </c>
    </row>
    <row r="36" spans="1:12" x14ac:dyDescent="0.25">
      <c r="A36" t="s">
        <v>76</v>
      </c>
      <c r="B36" s="3"/>
      <c r="C36" s="3"/>
      <c r="D36" s="3"/>
      <c r="E36" s="3"/>
      <c r="F36" s="3">
        <v>43284671</v>
      </c>
      <c r="G36">
        <v>18773157</v>
      </c>
      <c r="H36">
        <v>12331427</v>
      </c>
      <c r="I36" s="10">
        <v>22242625</v>
      </c>
    </row>
    <row r="37" spans="1:12" x14ac:dyDescent="0.25">
      <c r="A37" t="s">
        <v>77</v>
      </c>
      <c r="B37" s="3"/>
      <c r="C37" s="3"/>
      <c r="D37" s="3"/>
      <c r="E37" s="3"/>
      <c r="F37" s="3"/>
      <c r="G37">
        <v>853023</v>
      </c>
      <c r="H37">
        <v>466156</v>
      </c>
      <c r="I37" s="10">
        <v>472789</v>
      </c>
    </row>
    <row r="38" spans="1:12" x14ac:dyDescent="0.25">
      <c r="A38" s="1" t="s">
        <v>109</v>
      </c>
      <c r="B38" s="4">
        <f t="shared" ref="B38:D38" si="10">B34-B35</f>
        <v>59345226</v>
      </c>
      <c r="C38" s="4">
        <f t="shared" si="10"/>
        <v>85780977</v>
      </c>
      <c r="D38" s="4">
        <f t="shared" si="10"/>
        <v>6836699</v>
      </c>
      <c r="E38" s="4">
        <f>E34-E35</f>
        <v>11682377</v>
      </c>
      <c r="F38" s="4">
        <f>F34-F35</f>
        <v>9418452</v>
      </c>
      <c r="G38" s="4">
        <f>G34-G35</f>
        <v>22553308</v>
      </c>
      <c r="H38" s="4">
        <f>H34-H35</f>
        <v>9442601</v>
      </c>
      <c r="I38" s="4">
        <f t="shared" ref="I38:J38" si="11">I34-I35</f>
        <v>11794002</v>
      </c>
      <c r="J38" s="4">
        <f t="shared" si="11"/>
        <v>0</v>
      </c>
    </row>
    <row r="39" spans="1:12" s="12" customFormat="1" x14ac:dyDescent="0.25">
      <c r="A39" s="16" t="s">
        <v>110</v>
      </c>
      <c r="B39" s="18">
        <f>B38/('1'!B41/10)</f>
        <v>0.49205089642659183</v>
      </c>
      <c r="C39" s="18">
        <f>C38/('1'!C41/10)</f>
        <v>0.71123845360678317</v>
      </c>
      <c r="D39" s="18">
        <f>D38/('1'!D41/10)</f>
        <v>5.6685332746152346E-2</v>
      </c>
      <c r="E39" s="18">
        <f>E38/('1'!E41/10)</f>
        <v>9.2249954152889113E-2</v>
      </c>
      <c r="F39" s="18">
        <f>F38/('1'!F41/10)</f>
        <v>7.4372857954437419E-2</v>
      </c>
      <c r="G39" s="18">
        <f>G38/('1'!G41/10)</f>
        <v>0.17809232050942947</v>
      </c>
      <c r="H39" s="18">
        <f>H38/('1'!H41/10)</f>
        <v>7.4563550665590131E-2</v>
      </c>
      <c r="I39" s="18">
        <f>I38/('1'!I41/10)</f>
        <v>8.8696573465590525E-2</v>
      </c>
      <c r="J39" s="18" t="e">
        <f>J38/('1'!J41/10)</f>
        <v>#DIV/0!</v>
      </c>
    </row>
    <row r="40" spans="1:12" x14ac:dyDescent="0.25">
      <c r="A40" s="16" t="s">
        <v>111</v>
      </c>
      <c r="B40" s="4">
        <f>'1'!B41/10</f>
        <v>120607901.40000001</v>
      </c>
      <c r="C40" s="4">
        <f>'1'!C41/10</f>
        <v>120607901</v>
      </c>
      <c r="D40" s="4">
        <f>'1'!D41/10</f>
        <v>120607901</v>
      </c>
      <c r="E40" s="4">
        <f>'1'!E41/10</f>
        <v>126638296</v>
      </c>
      <c r="F40" s="4">
        <f>'1'!F41/10</f>
        <v>126638296</v>
      </c>
      <c r="G40" s="4">
        <f>'1'!G41/10</f>
        <v>126638296</v>
      </c>
      <c r="H40" s="4">
        <f>'1'!H41/10</f>
        <v>126638296</v>
      </c>
      <c r="I40" s="4">
        <f>'1'!I41/10</f>
        <v>132970210</v>
      </c>
      <c r="J40" s="4">
        <f>'1'!J41/10</f>
        <v>0</v>
      </c>
      <c r="K40" s="4">
        <f>'1'!K41/10</f>
        <v>0</v>
      </c>
      <c r="L40" s="4">
        <f>'1'!L41/10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pane xSplit="1" ySplit="5" topLeftCell="H48" activePane="bottomRight" state="frozen"/>
      <selection pane="topRight" activeCell="B1" sqref="B1"/>
      <selection pane="bottomLeft" activeCell="A4" sqref="A4"/>
      <selection pane="bottomRight" activeCell="I60" sqref="I60"/>
    </sheetView>
  </sheetViews>
  <sheetFormatPr defaultRowHeight="15" x14ac:dyDescent="0.25"/>
  <cols>
    <col min="1" max="1" width="48" customWidth="1"/>
    <col min="2" max="2" width="18.85546875" customWidth="1"/>
    <col min="3" max="3" width="16" bestFit="1" customWidth="1"/>
    <col min="4" max="6" width="15" bestFit="1" customWidth="1"/>
    <col min="7" max="7" width="15.42578125" customWidth="1"/>
    <col min="8" max="8" width="14.28515625" customWidth="1"/>
    <col min="9" max="9" width="14.28515625" bestFit="1" customWidth="1"/>
  </cols>
  <sheetData>
    <row r="1" spans="1:9" x14ac:dyDescent="0.25">
      <c r="A1" s="1" t="s">
        <v>87</v>
      </c>
    </row>
    <row r="2" spans="1:9" x14ac:dyDescent="0.25">
      <c r="A2" s="1" t="s">
        <v>133</v>
      </c>
      <c r="B2" s="3"/>
      <c r="C2" s="3"/>
      <c r="D2" s="3"/>
      <c r="E2" s="3"/>
      <c r="F2" s="3"/>
    </row>
    <row r="3" spans="1:9" x14ac:dyDescent="0.25">
      <c r="A3" t="s">
        <v>130</v>
      </c>
    </row>
    <row r="4" spans="1:9" ht="18.75" x14ac:dyDescent="0.3">
      <c r="A4" s="22"/>
      <c r="B4" s="24" t="s">
        <v>85</v>
      </c>
      <c r="C4" s="24" t="s">
        <v>84</v>
      </c>
      <c r="D4" s="24" t="s">
        <v>86</v>
      </c>
      <c r="E4" s="24" t="s">
        <v>85</v>
      </c>
      <c r="F4" s="24" t="s">
        <v>84</v>
      </c>
      <c r="G4" s="24" t="s">
        <v>86</v>
      </c>
      <c r="H4" s="24" t="s">
        <v>85</v>
      </c>
      <c r="I4" s="24" t="s">
        <v>84</v>
      </c>
    </row>
    <row r="5" spans="1:9" ht="15.75" x14ac:dyDescent="0.25">
      <c r="B5" s="23">
        <v>42916</v>
      </c>
      <c r="C5" s="23">
        <v>43008</v>
      </c>
      <c r="D5" s="23">
        <v>43190</v>
      </c>
      <c r="E5" s="23">
        <v>43281</v>
      </c>
      <c r="F5" s="23">
        <v>43373</v>
      </c>
      <c r="G5" s="25">
        <v>43555</v>
      </c>
      <c r="H5" s="25">
        <v>43738</v>
      </c>
      <c r="I5" s="25">
        <v>43738</v>
      </c>
    </row>
    <row r="6" spans="1:9" ht="15.75" x14ac:dyDescent="0.25">
      <c r="A6" s="13" t="s">
        <v>93</v>
      </c>
      <c r="B6" s="7"/>
      <c r="C6" s="7"/>
      <c r="D6" s="7"/>
      <c r="E6" s="7"/>
      <c r="F6" s="7"/>
    </row>
    <row r="7" spans="1:9" x14ac:dyDescent="0.25">
      <c r="A7" s="14" t="s">
        <v>94</v>
      </c>
      <c r="B7" s="3"/>
      <c r="C7" s="3"/>
      <c r="D7" s="3"/>
      <c r="E7" s="3"/>
      <c r="F7" s="3"/>
    </row>
    <row r="8" spans="1:9" x14ac:dyDescent="0.25">
      <c r="A8" t="s">
        <v>38</v>
      </c>
      <c r="B8" s="3">
        <v>733628551</v>
      </c>
      <c r="C8" s="3">
        <v>1138070239</v>
      </c>
      <c r="D8" s="3">
        <v>339693922</v>
      </c>
      <c r="E8" s="3">
        <v>679617901</v>
      </c>
      <c r="F8" s="3">
        <v>963544556</v>
      </c>
      <c r="G8" s="3">
        <v>293250495</v>
      </c>
      <c r="H8" s="3">
        <v>637136143</v>
      </c>
      <c r="I8" s="10">
        <v>1002198495</v>
      </c>
    </row>
    <row r="9" spans="1:9" x14ac:dyDescent="0.25">
      <c r="A9" t="s">
        <v>39</v>
      </c>
      <c r="B9" s="3">
        <v>-628552891</v>
      </c>
      <c r="C9" s="3">
        <v>-979466856</v>
      </c>
      <c r="D9" s="3">
        <v>-319118206</v>
      </c>
      <c r="E9" s="3">
        <v>-646563131</v>
      </c>
      <c r="F9" s="3">
        <v>-887166310</v>
      </c>
      <c r="G9" s="3">
        <v>-239203386</v>
      </c>
      <c r="H9" s="3">
        <v>-612313849</v>
      </c>
      <c r="I9" s="10">
        <v>-923665809</v>
      </c>
    </row>
    <row r="10" spans="1:9" x14ac:dyDescent="0.25">
      <c r="A10" t="s">
        <v>40</v>
      </c>
      <c r="B10" s="3">
        <v>15048830</v>
      </c>
      <c r="C10" s="3">
        <v>16736830</v>
      </c>
      <c r="D10" s="3">
        <v>1001470</v>
      </c>
      <c r="E10" s="3">
        <v>17576772</v>
      </c>
      <c r="F10" s="3">
        <v>17576772</v>
      </c>
      <c r="G10" s="3">
        <v>12698374</v>
      </c>
      <c r="H10" s="3">
        <v>8241182</v>
      </c>
      <c r="I10" s="10">
        <v>8481182</v>
      </c>
    </row>
    <row r="11" spans="1:9" x14ac:dyDescent="0.25">
      <c r="A11" t="s">
        <v>41</v>
      </c>
      <c r="B11" s="3"/>
      <c r="C11" s="3">
        <v>28873727</v>
      </c>
      <c r="D11" s="3">
        <v>5922947</v>
      </c>
      <c r="E11" s="3">
        <v>11536508</v>
      </c>
      <c r="F11" s="3">
        <v>19334194</v>
      </c>
      <c r="G11" s="3">
        <v>6620124</v>
      </c>
      <c r="H11" s="3">
        <v>10015017</v>
      </c>
      <c r="I11" s="10">
        <v>13280854</v>
      </c>
    </row>
    <row r="12" spans="1:9" x14ac:dyDescent="0.25">
      <c r="A12" t="s">
        <v>42</v>
      </c>
      <c r="B12" s="3">
        <v>18242223</v>
      </c>
      <c r="C12" s="3">
        <v>-72998346</v>
      </c>
      <c r="D12" s="3"/>
      <c r="E12" s="3"/>
      <c r="F12" s="3"/>
    </row>
    <row r="13" spans="1:9" x14ac:dyDescent="0.25">
      <c r="A13" t="s">
        <v>43</v>
      </c>
      <c r="B13" s="3">
        <v>-49634013</v>
      </c>
      <c r="C13" s="3"/>
      <c r="D13" s="3">
        <v>-18777920</v>
      </c>
      <c r="E13" s="3"/>
      <c r="F13" s="3">
        <v>-69097833</v>
      </c>
      <c r="G13" s="3">
        <v>-18786338</v>
      </c>
      <c r="H13" s="3">
        <v>-42475833</v>
      </c>
      <c r="I13" s="10">
        <v>-68066939</v>
      </c>
    </row>
    <row r="14" spans="1:9" x14ac:dyDescent="0.25">
      <c r="A14" t="s">
        <v>44</v>
      </c>
      <c r="C14" s="3"/>
      <c r="D14" s="3"/>
      <c r="E14" s="3">
        <v>-47737288</v>
      </c>
      <c r="F14" s="3"/>
    </row>
    <row r="15" spans="1:9" x14ac:dyDescent="0.25">
      <c r="A15" t="s">
        <v>45</v>
      </c>
      <c r="B15" s="3">
        <v>-70447278</v>
      </c>
      <c r="C15" s="3">
        <v>-140025781</v>
      </c>
      <c r="D15" s="3">
        <v>-19369074</v>
      </c>
      <c r="E15" s="3">
        <v>-67261944</v>
      </c>
      <c r="F15" s="3">
        <v>-62478587</v>
      </c>
      <c r="G15" s="3">
        <v>-9657266</v>
      </c>
      <c r="H15" s="3">
        <v>-32555533</v>
      </c>
      <c r="I15" s="10">
        <v>-29143058</v>
      </c>
    </row>
    <row r="16" spans="1:9" x14ac:dyDescent="0.25">
      <c r="A16" t="s">
        <v>46</v>
      </c>
      <c r="B16" s="3">
        <v>26852963</v>
      </c>
      <c r="C16" s="3">
        <v>13212516</v>
      </c>
      <c r="D16" s="3">
        <v>3713272</v>
      </c>
      <c r="E16" s="3">
        <v>18199669</v>
      </c>
      <c r="F16" s="3">
        <v>25798433</v>
      </c>
      <c r="G16" s="3">
        <v>21804834</v>
      </c>
      <c r="H16" s="3">
        <v>18136184</v>
      </c>
      <c r="I16" s="10">
        <v>17803653</v>
      </c>
    </row>
    <row r="17" spans="1:9" x14ac:dyDescent="0.25">
      <c r="A17" t="s">
        <v>47</v>
      </c>
      <c r="B17" s="3">
        <v>-18374073</v>
      </c>
      <c r="C17" s="3">
        <v>-22901856</v>
      </c>
      <c r="D17" s="3">
        <v>-15263442</v>
      </c>
      <c r="E17" s="3">
        <v>-28380455</v>
      </c>
      <c r="F17" s="3">
        <v>-32741642</v>
      </c>
      <c r="G17" s="3">
        <v>-11893705</v>
      </c>
      <c r="H17" s="3">
        <v>-18443042</v>
      </c>
      <c r="I17" s="10">
        <v>-26246748</v>
      </c>
    </row>
    <row r="18" spans="1:9" x14ac:dyDescent="0.25">
      <c r="A18" s="5"/>
      <c r="B18" s="4">
        <f t="shared" ref="B18:I18" si="0">SUM(B8:B17)</f>
        <v>26764312</v>
      </c>
      <c r="C18" s="4">
        <f t="shared" si="0"/>
        <v>-18499527</v>
      </c>
      <c r="D18" s="4">
        <f t="shared" si="0"/>
        <v>-22197031</v>
      </c>
      <c r="E18" s="4">
        <f t="shared" si="0"/>
        <v>-63011968</v>
      </c>
      <c r="F18" s="4">
        <f t="shared" si="0"/>
        <v>-25230417</v>
      </c>
      <c r="G18" s="4">
        <f t="shared" si="0"/>
        <v>54833132</v>
      </c>
      <c r="H18" s="4">
        <f t="shared" si="0"/>
        <v>-32259731</v>
      </c>
      <c r="I18" s="4">
        <f t="shared" si="0"/>
        <v>-5358370</v>
      </c>
    </row>
    <row r="19" spans="1:9" x14ac:dyDescent="0.25">
      <c r="A19" s="15" t="s">
        <v>95</v>
      </c>
      <c r="B19" s="3"/>
      <c r="C19" s="3"/>
      <c r="D19" s="3"/>
      <c r="E19" s="3"/>
      <c r="F19" s="3"/>
    </row>
    <row r="20" spans="1:9" x14ac:dyDescent="0.25">
      <c r="A20" t="s">
        <v>48</v>
      </c>
      <c r="B20" s="3"/>
      <c r="C20" s="3"/>
      <c r="D20" s="3"/>
      <c r="E20" s="3">
        <v>0</v>
      </c>
      <c r="F20" s="3">
        <v>0</v>
      </c>
    </row>
    <row r="21" spans="1:9" x14ac:dyDescent="0.25">
      <c r="A21" t="s">
        <v>49</v>
      </c>
      <c r="B21" s="3"/>
      <c r="C21" s="3"/>
      <c r="D21" s="3"/>
      <c r="E21" s="3">
        <v>0</v>
      </c>
      <c r="F21" s="3">
        <v>0</v>
      </c>
      <c r="G21">
        <v>167185822</v>
      </c>
    </row>
    <row r="22" spans="1:9" x14ac:dyDescent="0.25">
      <c r="A22" t="s">
        <v>78</v>
      </c>
      <c r="B22" s="3"/>
      <c r="C22" s="3"/>
      <c r="D22" s="3"/>
      <c r="E22" s="3"/>
      <c r="F22" s="3"/>
      <c r="G22">
        <v>21172550</v>
      </c>
    </row>
    <row r="23" spans="1:9" x14ac:dyDescent="0.25">
      <c r="A23" t="s">
        <v>50</v>
      </c>
      <c r="B23" s="3">
        <v>4892146</v>
      </c>
      <c r="C23" s="3">
        <v>360188530</v>
      </c>
      <c r="D23" s="3">
        <v>363101263</v>
      </c>
      <c r="E23" s="3">
        <v>943875217</v>
      </c>
      <c r="F23" s="3">
        <v>653394167</v>
      </c>
      <c r="H23" s="3">
        <v>230189079</v>
      </c>
      <c r="I23" s="10">
        <v>314096191</v>
      </c>
    </row>
    <row r="24" spans="1:9" x14ac:dyDescent="0.25">
      <c r="A24" t="s">
        <v>75</v>
      </c>
      <c r="B24" s="3"/>
      <c r="C24" s="3"/>
      <c r="D24" s="3"/>
      <c r="F24" s="3"/>
      <c r="H24">
        <v>-378471962</v>
      </c>
    </row>
    <row r="25" spans="1:9" x14ac:dyDescent="0.25">
      <c r="A25" t="s">
        <v>51</v>
      </c>
      <c r="B25" s="3">
        <v>43236329</v>
      </c>
      <c r="C25" s="3">
        <v>-196384690</v>
      </c>
      <c r="D25" s="3">
        <v>52814415</v>
      </c>
      <c r="E25" s="3">
        <v>-74737435</v>
      </c>
      <c r="F25" s="3">
        <v>-106204198</v>
      </c>
      <c r="G25" s="3">
        <v>-130000000</v>
      </c>
      <c r="H25" s="3">
        <v>-135000000</v>
      </c>
      <c r="I25" s="10">
        <v>-333568291</v>
      </c>
    </row>
    <row r="26" spans="1:9" x14ac:dyDescent="0.25">
      <c r="A26" t="s">
        <v>52</v>
      </c>
      <c r="B26" s="3">
        <v>640000000</v>
      </c>
      <c r="C26" s="3">
        <v>1100000000</v>
      </c>
      <c r="D26" s="3">
        <v>-1352100000</v>
      </c>
      <c r="E26" s="3">
        <v>-1297100000</v>
      </c>
      <c r="F26" s="3">
        <v>-1197100000</v>
      </c>
      <c r="I26" s="10">
        <v>-230000000</v>
      </c>
    </row>
    <row r="27" spans="1:9" x14ac:dyDescent="0.25">
      <c r="A27" t="s">
        <v>53</v>
      </c>
      <c r="B27" s="3">
        <v>92231212</v>
      </c>
      <c r="C27" s="3">
        <v>-673067767</v>
      </c>
      <c r="D27" s="3">
        <v>-9397814</v>
      </c>
      <c r="E27" s="3">
        <v>111373770</v>
      </c>
      <c r="F27" s="3">
        <v>44632880</v>
      </c>
      <c r="G27" s="3">
        <v>-24143810</v>
      </c>
      <c r="I27" s="10">
        <v>-228210506</v>
      </c>
    </row>
    <row r="28" spans="1:9" x14ac:dyDescent="0.25">
      <c r="A28" t="s">
        <v>54</v>
      </c>
      <c r="B28" s="3"/>
      <c r="C28" s="3"/>
      <c r="D28" s="3"/>
      <c r="E28" s="3"/>
      <c r="F28" s="3"/>
      <c r="H28">
        <v>-101679278</v>
      </c>
    </row>
    <row r="29" spans="1:9" x14ac:dyDescent="0.25">
      <c r="A29" t="s">
        <v>55</v>
      </c>
      <c r="B29" s="3"/>
      <c r="C29" s="3"/>
      <c r="D29" s="3"/>
      <c r="E29" s="3"/>
      <c r="F29" s="3"/>
    </row>
    <row r="30" spans="1:9" x14ac:dyDescent="0.25">
      <c r="A30" t="s">
        <v>56</v>
      </c>
      <c r="B30" s="3">
        <v>-26406792</v>
      </c>
      <c r="C30" s="3">
        <v>-19322528</v>
      </c>
      <c r="D30" s="3">
        <v>-4544150</v>
      </c>
      <c r="E30" s="3">
        <v>-4489308</v>
      </c>
      <c r="F30" s="3">
        <v>-3705477</v>
      </c>
      <c r="G30" s="3">
        <v>-2292679</v>
      </c>
      <c r="H30" s="3">
        <v>-2552133</v>
      </c>
      <c r="I30" s="10">
        <v>-2233480</v>
      </c>
    </row>
    <row r="31" spans="1:9" x14ac:dyDescent="0.25">
      <c r="A31" t="s">
        <v>57</v>
      </c>
      <c r="B31" s="3">
        <v>74190043</v>
      </c>
      <c r="C31" s="3">
        <v>202805842</v>
      </c>
      <c r="D31" s="3">
        <v>64597620</v>
      </c>
      <c r="E31" s="3">
        <v>176168940</v>
      </c>
      <c r="F31" s="3">
        <v>144028101</v>
      </c>
      <c r="G31" s="3">
        <v>68853744</v>
      </c>
      <c r="H31" s="3">
        <v>68553300</v>
      </c>
      <c r="I31" s="10">
        <v>303304453</v>
      </c>
    </row>
    <row r="32" spans="1:9" x14ac:dyDescent="0.25">
      <c r="B32" s="4">
        <f t="shared" ref="B32:E32" si="1">SUM(B20:B31)</f>
        <v>828142938</v>
      </c>
      <c r="C32" s="4">
        <f t="shared" si="1"/>
        <v>774219387</v>
      </c>
      <c r="D32" s="4">
        <f t="shared" si="1"/>
        <v>-885528666</v>
      </c>
      <c r="E32" s="4">
        <f t="shared" si="1"/>
        <v>-144908816</v>
      </c>
      <c r="F32" s="4">
        <f>SUM(F20:F31)</f>
        <v>-464954527</v>
      </c>
      <c r="G32" s="4">
        <f t="shared" ref="G32:I32" si="2">SUM(G20:G31)</f>
        <v>100775627</v>
      </c>
      <c r="H32" s="4">
        <f t="shared" si="2"/>
        <v>-318960994</v>
      </c>
      <c r="I32" s="4">
        <f t="shared" si="2"/>
        <v>-176611633</v>
      </c>
    </row>
    <row r="33" spans="1:11" x14ac:dyDescent="0.25">
      <c r="A33" s="1"/>
      <c r="B33" s="4">
        <f>B32-B18</f>
        <v>801378626</v>
      </c>
      <c r="C33" s="4">
        <f>C32-C18</f>
        <v>792718914</v>
      </c>
      <c r="D33" s="4">
        <f>D32+D18</f>
        <v>-907725697</v>
      </c>
      <c r="E33" s="4">
        <f>E32+E18</f>
        <v>-207920784</v>
      </c>
      <c r="F33" s="4">
        <f>F32+F18</f>
        <v>-490184944</v>
      </c>
      <c r="G33" s="4">
        <f t="shared" ref="G33:K33" si="3">G32+G18</f>
        <v>155608759</v>
      </c>
      <c r="H33" s="4">
        <f t="shared" si="3"/>
        <v>-351220725</v>
      </c>
      <c r="I33" s="4">
        <f t="shared" si="3"/>
        <v>-181970003</v>
      </c>
      <c r="J33" s="4">
        <f t="shared" si="3"/>
        <v>0</v>
      </c>
      <c r="K33" s="4">
        <f t="shared" si="3"/>
        <v>0</v>
      </c>
    </row>
    <row r="34" spans="1:11" x14ac:dyDescent="0.25">
      <c r="A34" s="13" t="s">
        <v>96</v>
      </c>
      <c r="B34" s="3"/>
      <c r="C34" s="3"/>
      <c r="D34" s="3"/>
      <c r="E34" s="3"/>
      <c r="F34" s="3"/>
    </row>
    <row r="35" spans="1:11" x14ac:dyDescent="0.25">
      <c r="A35" t="s">
        <v>58</v>
      </c>
      <c r="B35" s="3">
        <v>240561097</v>
      </c>
      <c r="C35" s="3">
        <v>281395189</v>
      </c>
      <c r="D35" s="3">
        <v>16537615</v>
      </c>
      <c r="E35" s="3">
        <v>21314774</v>
      </c>
      <c r="F35" s="3">
        <v>58056203</v>
      </c>
      <c r="G35" s="3">
        <v>50942217</v>
      </c>
      <c r="H35" s="3">
        <v>73222295</v>
      </c>
      <c r="I35" s="10">
        <v>114176772</v>
      </c>
    </row>
    <row r="36" spans="1:11" x14ac:dyDescent="0.25">
      <c r="A36" t="s">
        <v>71</v>
      </c>
      <c r="B36" s="3"/>
      <c r="C36" s="3">
        <v>-375285990</v>
      </c>
      <c r="D36" s="3">
        <v>-17469537</v>
      </c>
      <c r="E36" s="3"/>
      <c r="F36" s="3"/>
      <c r="H36">
        <v>-65495150</v>
      </c>
      <c r="I36" s="10">
        <v>-137133196</v>
      </c>
    </row>
    <row r="37" spans="1:11" x14ac:dyDescent="0.25">
      <c r="A37" t="s">
        <v>79</v>
      </c>
      <c r="B37" s="3"/>
      <c r="C37" s="3">
        <v>-27913268</v>
      </c>
      <c r="D37" s="3">
        <v>-26387601</v>
      </c>
      <c r="E37" s="3"/>
      <c r="F37" s="3"/>
    </row>
    <row r="38" spans="1:11" x14ac:dyDescent="0.25">
      <c r="A38" t="s">
        <v>59</v>
      </c>
      <c r="B38" s="3">
        <v>-261190251</v>
      </c>
      <c r="C38" s="3"/>
      <c r="D38" s="3"/>
      <c r="E38" s="3">
        <v>-18094372</v>
      </c>
      <c r="F38" s="3">
        <v>-41380481</v>
      </c>
      <c r="G38" s="3">
        <v>-36526123</v>
      </c>
    </row>
    <row r="39" spans="1:11" x14ac:dyDescent="0.25">
      <c r="A39" t="s">
        <v>60</v>
      </c>
      <c r="B39" s="3">
        <v>-9173930</v>
      </c>
      <c r="C39" s="3"/>
      <c r="D39" s="3"/>
      <c r="E39" s="3">
        <v>-4551821</v>
      </c>
      <c r="F39" s="3">
        <v>-9594176</v>
      </c>
      <c r="G39" s="3">
        <v>-1579205</v>
      </c>
      <c r="H39" s="3">
        <v>-13821058</v>
      </c>
      <c r="I39" s="10">
        <v>-14514570</v>
      </c>
    </row>
    <row r="40" spans="1:11" x14ac:dyDescent="0.25">
      <c r="A40" t="s">
        <v>61</v>
      </c>
      <c r="B40" s="3"/>
      <c r="C40" s="3"/>
      <c r="D40" s="3"/>
      <c r="E40" s="3"/>
      <c r="F40" s="3"/>
    </row>
    <row r="41" spans="1:11" x14ac:dyDescent="0.25">
      <c r="A41" t="s">
        <v>62</v>
      </c>
      <c r="B41" s="3"/>
      <c r="C41" s="3">
        <v>279708</v>
      </c>
      <c r="D41" s="3"/>
      <c r="E41" s="3"/>
      <c r="F41" s="3"/>
    </row>
    <row r="42" spans="1:11" x14ac:dyDescent="0.25">
      <c r="A42" s="1"/>
      <c r="B42" s="4">
        <f t="shared" ref="B42:I42" si="4">SUM(B35:B41)</f>
        <v>-29803084</v>
      </c>
      <c r="C42" s="4">
        <f>SUM(C35:C41)</f>
        <v>-121524361</v>
      </c>
      <c r="D42" s="4">
        <f>SUM(D35:D41)</f>
        <v>-27319523</v>
      </c>
      <c r="E42" s="4">
        <f>SUM(E35:E41)</f>
        <v>-1331419</v>
      </c>
      <c r="F42" s="4">
        <f t="shared" si="4"/>
        <v>7081546</v>
      </c>
      <c r="G42" s="4">
        <f t="shared" si="4"/>
        <v>12836889</v>
      </c>
      <c r="H42" s="4">
        <f t="shared" si="4"/>
        <v>-6093913</v>
      </c>
      <c r="I42" s="4">
        <f t="shared" si="4"/>
        <v>-37470994</v>
      </c>
    </row>
    <row r="43" spans="1:11" x14ac:dyDescent="0.25">
      <c r="B43" s="3"/>
      <c r="C43" s="3"/>
      <c r="D43" s="3"/>
      <c r="E43" s="3"/>
      <c r="F43" s="3"/>
    </row>
    <row r="44" spans="1:11" x14ac:dyDescent="0.25">
      <c r="A44" s="13" t="s">
        <v>97</v>
      </c>
      <c r="B44" s="3"/>
      <c r="C44" s="3"/>
      <c r="D44" s="3"/>
      <c r="E44" s="3"/>
      <c r="F44" s="3"/>
    </row>
    <row r="45" spans="1:11" x14ac:dyDescent="0.25">
      <c r="A45" t="s">
        <v>63</v>
      </c>
      <c r="B45" s="3"/>
      <c r="C45" s="3"/>
      <c r="D45" s="3"/>
      <c r="E45" s="3">
        <v>0</v>
      </c>
      <c r="F45" s="3"/>
    </row>
    <row r="46" spans="1:11" x14ac:dyDescent="0.25">
      <c r="A46" t="s">
        <v>64</v>
      </c>
      <c r="B46" s="3">
        <v>700000000</v>
      </c>
      <c r="C46" s="3">
        <v>1300000000</v>
      </c>
      <c r="D46" s="3">
        <v>2662071</v>
      </c>
      <c r="E46" s="3">
        <v>7228416</v>
      </c>
      <c r="F46" s="3"/>
      <c r="G46" s="3">
        <v>-110152277</v>
      </c>
    </row>
    <row r="47" spans="1:11" x14ac:dyDescent="0.25">
      <c r="A47" t="s">
        <v>65</v>
      </c>
      <c r="B47" s="3">
        <v>-741245903</v>
      </c>
      <c r="C47" s="3">
        <v>-1363383507</v>
      </c>
      <c r="D47" s="3">
        <v>-91500282</v>
      </c>
      <c r="E47" s="3">
        <v>-190492353</v>
      </c>
      <c r="F47" s="3">
        <v>-478669495</v>
      </c>
      <c r="H47" s="3">
        <v>-179604385</v>
      </c>
      <c r="I47" s="10">
        <v>-256446270</v>
      </c>
    </row>
    <row r="48" spans="1:11" x14ac:dyDescent="0.25">
      <c r="A48" t="s">
        <v>66</v>
      </c>
      <c r="B48" s="3">
        <v>554639208</v>
      </c>
      <c r="C48" s="3">
        <v>940858757</v>
      </c>
      <c r="D48" s="3">
        <v>782480110</v>
      </c>
      <c r="E48" s="3">
        <v>294156698</v>
      </c>
      <c r="F48" s="3">
        <v>794929146</v>
      </c>
      <c r="G48" s="3">
        <v>-33237425</v>
      </c>
      <c r="H48" s="3">
        <v>569869157</v>
      </c>
      <c r="I48" s="10">
        <v>512175942</v>
      </c>
    </row>
    <row r="49" spans="1:9" x14ac:dyDescent="0.25">
      <c r="A49" t="s">
        <v>67</v>
      </c>
      <c r="B49" s="3">
        <v>-56683526</v>
      </c>
      <c r="C49" s="3">
        <v>-55858757</v>
      </c>
      <c r="D49" s="3"/>
      <c r="E49" s="3">
        <v>-62800010</v>
      </c>
      <c r="F49" s="3">
        <v>-62800010</v>
      </c>
      <c r="G49" s="3">
        <v>-5094000</v>
      </c>
      <c r="H49" s="3">
        <v>-6367500</v>
      </c>
      <c r="I49" s="10">
        <v>-6367500</v>
      </c>
    </row>
    <row r="50" spans="1:9" x14ac:dyDescent="0.25">
      <c r="A50" s="1"/>
      <c r="B50" s="4">
        <f t="shared" ref="B50:I50" si="5">SUM(B45:B49)</f>
        <v>456709779</v>
      </c>
      <c r="C50" s="4">
        <f t="shared" si="5"/>
        <v>821616493</v>
      </c>
      <c r="D50" s="4">
        <f t="shared" si="5"/>
        <v>693641899</v>
      </c>
      <c r="E50" s="4">
        <f t="shared" si="5"/>
        <v>48092751</v>
      </c>
      <c r="F50" s="4">
        <f t="shared" si="5"/>
        <v>253459641</v>
      </c>
      <c r="G50" s="4">
        <f t="shared" si="5"/>
        <v>-148483702</v>
      </c>
      <c r="H50" s="4">
        <f t="shared" si="5"/>
        <v>383897272</v>
      </c>
      <c r="I50" s="4">
        <f t="shared" si="5"/>
        <v>249362172</v>
      </c>
    </row>
    <row r="51" spans="1:9" x14ac:dyDescent="0.25">
      <c r="A51" s="13" t="s">
        <v>98</v>
      </c>
      <c r="B51" s="4">
        <f>B33+B42+B50</f>
        <v>1228285321</v>
      </c>
      <c r="C51" s="4">
        <f t="shared" ref="C51:E51" si="6">C33+C42+C50</f>
        <v>1492811046</v>
      </c>
      <c r="D51" s="4">
        <f t="shared" si="6"/>
        <v>-241403321</v>
      </c>
      <c r="E51" s="4">
        <f t="shared" si="6"/>
        <v>-161159452</v>
      </c>
      <c r="F51" s="4">
        <f>F33+F42+F50</f>
        <v>-229643757</v>
      </c>
      <c r="G51" s="4">
        <f t="shared" ref="G51:I51" si="7">G33+G42+G50</f>
        <v>19961946</v>
      </c>
      <c r="H51" s="4">
        <f t="shared" si="7"/>
        <v>26582634</v>
      </c>
      <c r="I51" s="4">
        <f t="shared" si="7"/>
        <v>29921175</v>
      </c>
    </row>
    <row r="52" spans="1:9" x14ac:dyDescent="0.25">
      <c r="A52" s="16" t="s">
        <v>99</v>
      </c>
      <c r="B52" s="3"/>
      <c r="C52" s="3"/>
      <c r="D52" s="3"/>
      <c r="E52" s="3">
        <v>0</v>
      </c>
      <c r="F52" s="3">
        <v>0</v>
      </c>
    </row>
    <row r="53" spans="1:9" x14ac:dyDescent="0.25">
      <c r="A53" s="16" t="s">
        <v>100</v>
      </c>
      <c r="B53" s="4">
        <v>499975447</v>
      </c>
      <c r="C53" s="4">
        <v>499975447</v>
      </c>
      <c r="D53" s="4">
        <v>1980272431</v>
      </c>
      <c r="E53" s="4">
        <v>1980272431</v>
      </c>
      <c r="F53" s="4">
        <v>1980272431</v>
      </c>
      <c r="G53" s="4">
        <v>1824436311</v>
      </c>
      <c r="H53" s="4">
        <v>1824436311</v>
      </c>
      <c r="I53" s="10">
        <v>1824436311</v>
      </c>
    </row>
    <row r="54" spans="1:9" x14ac:dyDescent="0.25">
      <c r="A54" s="13" t="s">
        <v>101</v>
      </c>
      <c r="B54" s="4">
        <f>SUM(B51:B53)</f>
        <v>1728260768</v>
      </c>
      <c r="C54" s="4">
        <f t="shared" ref="C54:D54" si="8">SUM(C51:C53)</f>
        <v>1992786493</v>
      </c>
      <c r="D54" s="4">
        <f t="shared" si="8"/>
        <v>1738869110</v>
      </c>
      <c r="E54" s="4">
        <f>SUM(E51:E53)</f>
        <v>1819112979</v>
      </c>
      <c r="F54" s="4">
        <f>SUM(F53+F51+F52)</f>
        <v>1750628674</v>
      </c>
      <c r="G54" s="4">
        <f t="shared" ref="G54:I54" si="9">SUM(G53+G51+G52)</f>
        <v>1844398257</v>
      </c>
      <c r="H54" s="4">
        <f t="shared" si="9"/>
        <v>1851018945</v>
      </c>
      <c r="I54" s="4">
        <f t="shared" si="9"/>
        <v>1854357486</v>
      </c>
    </row>
    <row r="55" spans="1:9" x14ac:dyDescent="0.25">
      <c r="A55" s="16" t="s">
        <v>102</v>
      </c>
      <c r="B55" s="17">
        <f>B33/B56</f>
        <v>6.6444952337094554</v>
      </c>
      <c r="C55" s="17">
        <f t="shared" ref="C55:H55" si="10">C33/C56</f>
        <v>6.5726947192290499</v>
      </c>
      <c r="D55" s="17">
        <f t="shared" si="10"/>
        <v>-7.5262539972401976</v>
      </c>
      <c r="E55" s="17">
        <f t="shared" si="10"/>
        <v>-1.641847612984306</v>
      </c>
      <c r="F55" s="17">
        <f t="shared" si="10"/>
        <v>-3.8707481029277275</v>
      </c>
      <c r="G55" s="17">
        <f t="shared" si="10"/>
        <v>1.2287654202169618</v>
      </c>
      <c r="H55" s="17">
        <f t="shared" si="10"/>
        <v>-2.7734163842507797</v>
      </c>
      <c r="I55" s="17">
        <f>I33/I56</f>
        <v>-1.3685020351550923</v>
      </c>
    </row>
    <row r="56" spans="1:9" x14ac:dyDescent="0.25">
      <c r="A56" s="13" t="s">
        <v>103</v>
      </c>
      <c r="B56" s="4">
        <f>'1'!B41/10</f>
        <v>120607901.40000001</v>
      </c>
      <c r="C56" s="4">
        <f>'1'!C41/10</f>
        <v>120607901</v>
      </c>
      <c r="D56" s="4">
        <f>'1'!D41/10</f>
        <v>120607901</v>
      </c>
      <c r="E56" s="4">
        <f>'1'!E41/10</f>
        <v>126638296</v>
      </c>
      <c r="F56" s="4">
        <f>'1'!F41/10</f>
        <v>126638296</v>
      </c>
      <c r="G56" s="4">
        <f>'1'!G41/10</f>
        <v>126638296</v>
      </c>
      <c r="H56" s="4">
        <f>'1'!H41/10</f>
        <v>126638296</v>
      </c>
      <c r="I56" s="4">
        <f>'1'!I41/10</f>
        <v>132970210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H13" sqref="H13"/>
    </sheetView>
  </sheetViews>
  <sheetFormatPr defaultRowHeight="15" x14ac:dyDescent="0.25"/>
  <cols>
    <col min="1" max="1" width="34.5703125" bestFit="1" customWidth="1"/>
    <col min="2" max="2" width="14.7109375" customWidth="1"/>
    <col min="3" max="3" width="13.85546875" customWidth="1"/>
    <col min="4" max="4" width="14.5703125" customWidth="1"/>
    <col min="5" max="5" width="13" customWidth="1"/>
    <col min="6" max="6" width="12" customWidth="1"/>
    <col min="7" max="7" width="12.42578125" customWidth="1"/>
    <col min="8" max="8" width="11.5703125" customWidth="1"/>
  </cols>
  <sheetData>
    <row r="1" spans="1:8" x14ac:dyDescent="0.25">
      <c r="A1" s="1" t="s">
        <v>87</v>
      </c>
    </row>
    <row r="2" spans="1:8" x14ac:dyDescent="0.25">
      <c r="A2" s="1" t="s">
        <v>80</v>
      </c>
    </row>
    <row r="3" spans="1:8" x14ac:dyDescent="0.25">
      <c r="A3" t="s">
        <v>130</v>
      </c>
    </row>
    <row r="4" spans="1:8" ht="18.75" x14ac:dyDescent="0.3">
      <c r="A4" s="22"/>
      <c r="B4" s="24" t="s">
        <v>85</v>
      </c>
      <c r="C4" s="24" t="s">
        <v>84</v>
      </c>
      <c r="D4" s="24" t="s">
        <v>86</v>
      </c>
      <c r="E4" s="24" t="s">
        <v>85</v>
      </c>
      <c r="F4" s="24" t="s">
        <v>84</v>
      </c>
      <c r="G4" s="24" t="s">
        <v>86</v>
      </c>
      <c r="H4" s="24" t="s">
        <v>85</v>
      </c>
    </row>
    <row r="5" spans="1:8" ht="15.75" x14ac:dyDescent="0.25">
      <c r="B5" s="23">
        <v>42916</v>
      </c>
      <c r="C5" s="23">
        <v>43008</v>
      </c>
      <c r="D5" s="23">
        <v>43190</v>
      </c>
      <c r="E5" s="23">
        <v>43281</v>
      </c>
      <c r="F5" s="23">
        <v>43373</v>
      </c>
      <c r="G5" s="25">
        <v>43555</v>
      </c>
      <c r="H5" s="25">
        <v>43738</v>
      </c>
    </row>
    <row r="6" spans="1:8" x14ac:dyDescent="0.25">
      <c r="A6" t="s">
        <v>88</v>
      </c>
      <c r="B6" s="9">
        <f>'2'!B7/'2'!B8</f>
        <v>0.23597326553688211</v>
      </c>
      <c r="C6" s="9">
        <f>'2'!C7/'2'!C8</f>
        <v>0.18563255918436025</v>
      </c>
      <c r="D6" s="9">
        <f>'2'!D7/'2'!D8</f>
        <v>0.21225744290450327</v>
      </c>
      <c r="E6" s="9">
        <f>'2'!E7/'2'!E8</f>
        <v>0.1800921005522213</v>
      </c>
      <c r="F6" s="9">
        <f>'2'!F7/'2'!F8</f>
        <v>0.14932369196496384</v>
      </c>
    </row>
    <row r="7" spans="1:8" x14ac:dyDescent="0.25">
      <c r="A7" t="s">
        <v>81</v>
      </c>
      <c r="B7" s="9">
        <f>'2'!B28/'2'!B14</f>
        <v>0.71268041426438267</v>
      </c>
      <c r="C7" s="9">
        <f>'2'!C28/'2'!C14</f>
        <v>0.63641938375613827</v>
      </c>
      <c r="D7" s="9">
        <f>'2'!D28/'2'!D14</f>
        <v>0.65280322082911291</v>
      </c>
      <c r="E7" s="9">
        <f>'2'!E28/'2'!E14</f>
        <v>0.58681718062499</v>
      </c>
      <c r="F7" s="9">
        <f>'2'!F28/'2'!F14</f>
        <v>0.51192561862379971</v>
      </c>
    </row>
    <row r="8" spans="1:8" x14ac:dyDescent="0.25">
      <c r="A8" t="s">
        <v>82</v>
      </c>
      <c r="B8" s="9">
        <f>'2'!B38/'2'!B14</f>
        <v>0.22700398610137287</v>
      </c>
      <c r="C8" s="9">
        <f>'2'!C38/'2'!C14</f>
        <v>0.28022653349038734</v>
      </c>
      <c r="D8" s="9">
        <f>'2'!D38/'2'!D14</f>
        <v>6.9729286183109376E-2</v>
      </c>
      <c r="E8" s="9">
        <f>'2'!E38/'2'!E14</f>
        <v>6.341435354778939E-2</v>
      </c>
      <c r="F8" s="9">
        <f>'2'!F38/'2'!F14</f>
        <v>4.1878908762536124E-2</v>
      </c>
    </row>
    <row r="9" spans="1:8" x14ac:dyDescent="0.25">
      <c r="A9" t="s">
        <v>89</v>
      </c>
      <c r="B9" s="9">
        <f>'2'!B38/'1'!B25</f>
        <v>3.3890753261489361E-3</v>
      </c>
      <c r="C9" s="9">
        <f>'2'!C38/'1'!C25</f>
        <v>4.8592128565276638E-3</v>
      </c>
      <c r="D9" s="9">
        <f>'2'!D38/'1'!D25</f>
        <v>3.9364029841199716E-4</v>
      </c>
      <c r="E9" s="9">
        <f>'2'!E38/'1'!E25</f>
        <v>6.8731736023026945E-4</v>
      </c>
      <c r="F9" s="9">
        <f>'2'!F38/'1'!F25</f>
        <v>5.4607449183865587E-4</v>
      </c>
    </row>
    <row r="10" spans="1:8" x14ac:dyDescent="0.25">
      <c r="A10" t="s">
        <v>90</v>
      </c>
      <c r="B10" s="9">
        <f>'2'!B38/'1'!B40</f>
        <v>4.094511056129551E-2</v>
      </c>
      <c r="C10" s="9">
        <f>'2'!C38/'1'!C40</f>
        <v>5.8307080843132866E-2</v>
      </c>
      <c r="D10" s="9">
        <f>'2'!D38/'1'!D40</f>
        <v>3.3929781092099437E-3</v>
      </c>
      <c r="E10" s="9">
        <f>'2'!E38/'1'!E40</f>
        <v>5.9713562772088901E-3</v>
      </c>
      <c r="F10" s="9">
        <f>'2'!F38/'1'!F40</f>
        <v>4.8257197110880348E-3</v>
      </c>
    </row>
    <row r="11" spans="1:8" x14ac:dyDescent="0.25">
      <c r="A11" t="s">
        <v>83</v>
      </c>
    </row>
    <row r="12" spans="1:8" x14ac:dyDescent="0.25">
      <c r="A12" t="s">
        <v>91</v>
      </c>
    </row>
    <row r="13" spans="1:8" x14ac:dyDescent="0.25">
      <c r="A1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2018-06-10T04:29:57Z</dcterms:created>
  <dcterms:modified xsi:type="dcterms:W3CDTF">2020-04-13T06:53:22Z</dcterms:modified>
</cp:coreProperties>
</file>