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tabRatio="598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17" i="1"/>
  <c r="I23" i="1" s="1"/>
  <c r="G49" i="3"/>
  <c r="H49" i="3"/>
  <c r="I49" i="3"/>
  <c r="G42" i="3"/>
  <c r="H42" i="3"/>
  <c r="I42" i="3"/>
  <c r="G36" i="3"/>
  <c r="H36" i="3"/>
  <c r="I36" i="3"/>
  <c r="G27" i="3"/>
  <c r="H27" i="3"/>
  <c r="I27" i="3"/>
  <c r="G18" i="3"/>
  <c r="H18" i="3"/>
  <c r="I18" i="3"/>
  <c r="G40" i="2"/>
  <c r="G36" i="2"/>
  <c r="H36" i="2"/>
  <c r="I36" i="2"/>
  <c r="F36" i="2"/>
  <c r="F39" i="2" s="1"/>
  <c r="G28" i="1"/>
  <c r="G41" i="2"/>
  <c r="H41" i="2"/>
  <c r="I41" i="2"/>
  <c r="G34" i="2"/>
  <c r="H34" i="2"/>
  <c r="I34" i="2"/>
  <c r="G27" i="2"/>
  <c r="H27" i="2"/>
  <c r="I27" i="2"/>
  <c r="G7" i="2"/>
  <c r="G14" i="2" s="1"/>
  <c r="H7" i="2"/>
  <c r="H14" i="2" s="1"/>
  <c r="I7" i="2"/>
  <c r="I14" i="2" s="1"/>
  <c r="H52" i="1"/>
  <c r="I52" i="1"/>
  <c r="H47" i="1"/>
  <c r="H51" i="1" s="1"/>
  <c r="I47" i="1"/>
  <c r="I51" i="1" s="1"/>
  <c r="H28" i="1"/>
  <c r="H36" i="1" s="1"/>
  <c r="I28" i="1"/>
  <c r="I36" i="1" s="1"/>
  <c r="H17" i="1"/>
  <c r="H23" i="1" s="1"/>
  <c r="H14" i="1"/>
  <c r="I14" i="1"/>
  <c r="H10" i="1"/>
  <c r="I10" i="1"/>
  <c r="H7" i="1"/>
  <c r="I7" i="1"/>
  <c r="I28" i="3" l="1"/>
  <c r="I48" i="3" s="1"/>
  <c r="I28" i="2"/>
  <c r="I35" i="2" s="1"/>
  <c r="I39" i="2" s="1"/>
  <c r="I48" i="1"/>
  <c r="H28" i="3"/>
  <c r="H48" i="3" s="1"/>
  <c r="H28" i="2"/>
  <c r="H35" i="2" s="1"/>
  <c r="H39" i="2" s="1"/>
  <c r="H40" i="2" s="1"/>
  <c r="H48" i="1"/>
  <c r="G28" i="3"/>
  <c r="G48" i="3" s="1"/>
  <c r="G28" i="2"/>
  <c r="G35" i="2" s="1"/>
  <c r="G39" i="2" s="1"/>
  <c r="G52" i="1"/>
  <c r="I44" i="3" l="1"/>
  <c r="I47" i="3" s="1"/>
  <c r="H44" i="3"/>
  <c r="H47" i="3" s="1"/>
  <c r="G44" i="3"/>
  <c r="G47" i="3" s="1"/>
  <c r="G47" i="1"/>
  <c r="G51" i="1" s="1"/>
  <c r="G36" i="1"/>
  <c r="G17" i="1"/>
  <c r="G14" i="1"/>
  <c r="G10" i="1"/>
  <c r="G7" i="1"/>
  <c r="G48" i="1" l="1"/>
  <c r="G23" i="1"/>
  <c r="B47" i="1"/>
  <c r="C47" i="1"/>
  <c r="D47" i="1"/>
  <c r="E47" i="1"/>
  <c r="F47" i="1"/>
  <c r="C49" i="3"/>
  <c r="D49" i="3"/>
  <c r="E49" i="3"/>
  <c r="F49" i="3"/>
  <c r="B49" i="3"/>
  <c r="C41" i="2"/>
  <c r="D41" i="2"/>
  <c r="E41" i="2"/>
  <c r="F41" i="2"/>
  <c r="B41" i="2"/>
  <c r="C52" i="1"/>
  <c r="D52" i="1"/>
  <c r="E52" i="1"/>
  <c r="F52" i="1"/>
  <c r="B52" i="1"/>
  <c r="C18" i="3" l="1"/>
  <c r="F42" i="3"/>
  <c r="B36" i="2" l="1"/>
  <c r="C36" i="2"/>
  <c r="D36" i="2"/>
  <c r="E36" i="2"/>
  <c r="B51" i="1"/>
  <c r="B17" i="1"/>
  <c r="C51" i="1"/>
  <c r="F36" i="3" l="1"/>
  <c r="D36" i="3"/>
  <c r="E36" i="3"/>
  <c r="B36" i="3"/>
  <c r="C36" i="3"/>
  <c r="B42" i="3"/>
  <c r="C42" i="3"/>
  <c r="D42" i="3"/>
  <c r="E42" i="3"/>
  <c r="B27" i="3"/>
  <c r="C27" i="3"/>
  <c r="D27" i="3"/>
  <c r="E27" i="3"/>
  <c r="F27" i="3"/>
  <c r="B18" i="3"/>
  <c r="D18" i="3"/>
  <c r="E18" i="3"/>
  <c r="F18" i="3"/>
  <c r="B34" i="2"/>
  <c r="C34" i="2"/>
  <c r="D34" i="2"/>
  <c r="E34" i="2"/>
  <c r="F34" i="2"/>
  <c r="B27" i="2"/>
  <c r="C27" i="2"/>
  <c r="D27" i="2"/>
  <c r="E27" i="2"/>
  <c r="F27" i="2"/>
  <c r="B7" i="2"/>
  <c r="C7" i="2"/>
  <c r="D7" i="2"/>
  <c r="E7" i="2"/>
  <c r="F7" i="2"/>
  <c r="C17" i="1"/>
  <c r="D17" i="1"/>
  <c r="E17" i="1"/>
  <c r="F17" i="1"/>
  <c r="B14" i="1"/>
  <c r="C14" i="1"/>
  <c r="D14" i="1"/>
  <c r="E14" i="1"/>
  <c r="F14" i="1"/>
  <c r="B10" i="1"/>
  <c r="C10" i="1"/>
  <c r="D10" i="1"/>
  <c r="E10" i="1"/>
  <c r="F10" i="1"/>
  <c r="B7" i="1"/>
  <c r="C7" i="1"/>
  <c r="D7" i="1"/>
  <c r="E7" i="1"/>
  <c r="F7" i="1"/>
  <c r="B28" i="1"/>
  <c r="B36" i="1" s="1"/>
  <c r="B48" i="1" s="1"/>
  <c r="C28" i="1"/>
  <c r="C36" i="1" s="1"/>
  <c r="C48" i="1" s="1"/>
  <c r="D28" i="1"/>
  <c r="D36" i="1" s="1"/>
  <c r="D48" i="1" s="1"/>
  <c r="E28" i="1"/>
  <c r="E36" i="1" s="1"/>
  <c r="E48" i="1" s="1"/>
  <c r="F28" i="1"/>
  <c r="F36" i="1" s="1"/>
  <c r="F48" i="1" s="1"/>
  <c r="F51" i="1"/>
  <c r="B23" i="1" l="1"/>
  <c r="D23" i="1"/>
  <c r="F28" i="3"/>
  <c r="F48" i="3" s="1"/>
  <c r="E28" i="3"/>
  <c r="E48" i="3" s="1"/>
  <c r="C28" i="3"/>
  <c r="C48" i="3" s="1"/>
  <c r="F14" i="2"/>
  <c r="F28" i="2" s="1"/>
  <c r="F6" i="4"/>
  <c r="D14" i="2"/>
  <c r="D28" i="2" s="1"/>
  <c r="D6" i="4"/>
  <c r="C14" i="2"/>
  <c r="C28" i="2" s="1"/>
  <c r="C6" i="4"/>
  <c r="E14" i="2"/>
  <c r="E28" i="2" s="1"/>
  <c r="E6" i="4"/>
  <c r="B14" i="2"/>
  <c r="B28" i="2" s="1"/>
  <c r="B6" i="4"/>
  <c r="F23" i="1"/>
  <c r="C23" i="1"/>
  <c r="D51" i="1"/>
  <c r="E51" i="1"/>
  <c r="B28" i="3"/>
  <c r="D28" i="3"/>
  <c r="E23" i="1"/>
  <c r="F44" i="3" l="1"/>
  <c r="F47" i="3" s="1"/>
  <c r="E44" i="3"/>
  <c r="E47" i="3" s="1"/>
  <c r="C44" i="3"/>
  <c r="C47" i="3" s="1"/>
  <c r="D44" i="3"/>
  <c r="D47" i="3" s="1"/>
  <c r="D48" i="3"/>
  <c r="B44" i="3"/>
  <c r="B47" i="3" s="1"/>
  <c r="B48" i="3"/>
  <c r="B35" i="2"/>
  <c r="B39" i="2" s="1"/>
  <c r="B7" i="4"/>
  <c r="F35" i="2"/>
  <c r="F7" i="4"/>
  <c r="E35" i="2"/>
  <c r="E39" i="2" s="1"/>
  <c r="E7" i="4"/>
  <c r="D35" i="2"/>
  <c r="D39" i="2" s="1"/>
  <c r="D7" i="4"/>
  <c r="C35" i="2"/>
  <c r="C39" i="2" s="1"/>
  <c r="C7" i="4"/>
  <c r="F40" i="2" l="1"/>
  <c r="C8" i="4"/>
  <c r="C40" i="2"/>
  <c r="C9" i="4"/>
  <c r="C10" i="4"/>
  <c r="B8" i="4"/>
  <c r="B40" i="2"/>
  <c r="B9" i="4"/>
  <c r="B10" i="4"/>
  <c r="D8" i="4"/>
  <c r="D40" i="2"/>
  <c r="D9" i="4"/>
  <c r="D10" i="4"/>
  <c r="E8" i="4"/>
  <c r="E40" i="2"/>
  <c r="E10" i="4"/>
  <c r="E9" i="4"/>
  <c r="F9" i="4" l="1"/>
  <c r="F10" i="4"/>
  <c r="F8" i="4"/>
</calcChain>
</file>

<file path=xl/sharedStrings.xml><?xml version="1.0" encoding="utf-8"?>
<sst xmlns="http://schemas.openxmlformats.org/spreadsheetml/2006/main" count="157" uniqueCount="125">
  <si>
    <t>Cash</t>
  </si>
  <si>
    <t>In hand (including foreign currencies)</t>
  </si>
  <si>
    <t>Balance with BB and its agent bank including FCs</t>
  </si>
  <si>
    <t>In Bangladesh</t>
  </si>
  <si>
    <t>Outside Bangladesh</t>
  </si>
  <si>
    <t>Investments</t>
  </si>
  <si>
    <t>Government</t>
  </si>
  <si>
    <t>Others</t>
  </si>
  <si>
    <t>Loans, cash credits, overdrafts etc./ investments</t>
  </si>
  <si>
    <t>Bills purchased and discounted</t>
  </si>
  <si>
    <t>Other assets</t>
  </si>
  <si>
    <t>Liabilities</t>
  </si>
  <si>
    <t>Current / Al-wadeeah current deposits</t>
  </si>
  <si>
    <t>Deposits and other accounts</t>
  </si>
  <si>
    <t>Bills payable</t>
  </si>
  <si>
    <t>Savings bank / Mudaraba savings deposits</t>
  </si>
  <si>
    <t>Term deposits / Mudaraba term deposits</t>
  </si>
  <si>
    <t>Bearer certificate of deposit</t>
  </si>
  <si>
    <t>Other deposits</t>
  </si>
  <si>
    <t>Other liabilities</t>
  </si>
  <si>
    <t>Paid-up capital</t>
  </si>
  <si>
    <t>Share premium</t>
  </si>
  <si>
    <t>Minority Interest</t>
  </si>
  <si>
    <t>Statutory reserve</t>
  </si>
  <si>
    <t>Revaluation gain / loss on investments</t>
  </si>
  <si>
    <t>Revaluation reserve</t>
  </si>
  <si>
    <t>Foreign currency translation gain/loss</t>
  </si>
  <si>
    <t>General reserve</t>
  </si>
  <si>
    <t>Surplus in profit and loss account / Retained earnings</t>
  </si>
  <si>
    <t>Interest income / profit on investments</t>
  </si>
  <si>
    <t>Interest / profit paid on deposits, borrowings, etc</t>
  </si>
  <si>
    <t>Investment income</t>
  </si>
  <si>
    <t>Commission, exchange and brokerage</t>
  </si>
  <si>
    <t>Other operating income</t>
  </si>
  <si>
    <t>Salaries and allowances</t>
  </si>
  <si>
    <t>Rent, taxes, insurance, electricity, etc.</t>
  </si>
  <si>
    <t>Legal expenses</t>
  </si>
  <si>
    <t>Postage, stamp, telecommunication, etc.</t>
  </si>
  <si>
    <t>Stationery, printing, advertisements, etc.</t>
  </si>
  <si>
    <t>Managing Director’s salary and fees</t>
  </si>
  <si>
    <t>Directors’ fees</t>
  </si>
  <si>
    <t>Auditors’ fees</t>
  </si>
  <si>
    <t>Charges on loan losses</t>
  </si>
  <si>
    <t>Depreciation and repair of Bank’s assets</t>
  </si>
  <si>
    <t>Other expenses</t>
  </si>
  <si>
    <t>Provision for loans &amp; advances</t>
  </si>
  <si>
    <t>Provision for diminution in value of investments</t>
  </si>
  <si>
    <t>Provision for impairment of client margin loan</t>
  </si>
  <si>
    <t>Other provisions</t>
  </si>
  <si>
    <t>Current tax</t>
  </si>
  <si>
    <t>Deferred tax</t>
  </si>
  <si>
    <t>Interest receipts in cash</t>
  </si>
  <si>
    <t>Interest payments</t>
  </si>
  <si>
    <t>Dividend receipts</t>
  </si>
  <si>
    <t>Fees and commission receipts in cash</t>
  </si>
  <si>
    <t>Recoveries of loans previously written 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</si>
  <si>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</si>
  <si>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</si>
  <si>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</si>
  <si>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</si>
  <si>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</si>
  <si>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</si>
  <si>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Purchase of trading securities (Treasury bills)</t>
  </si>
  <si>
    <t>Loans and advances to customers</t>
  </si>
  <si>
    <t>Deposits from other banks / borrowings</t>
  </si>
  <si>
    <t>Deposits from customers</t>
  </si>
  <si>
    <t>Other liabilities account of customers</t>
  </si>
  <si>
    <t>Payments for purchases of securities</t>
  </si>
  <si>
    <t>Purchase of property, plant and equipment</t>
  </si>
  <si>
    <t>Proceeds from sale of property, plant and equipment</t>
  </si>
  <si>
    <t>Payments for Redemption of sub-ordinated bond</t>
  </si>
  <si>
    <t>Dividend paid</t>
  </si>
  <si>
    <t>Effects of exchange rate changes on cash and cash equivalents</t>
  </si>
  <si>
    <t>Debentures</t>
  </si>
  <si>
    <t>Payment against lease obligation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</si>
  <si>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</si>
  <si>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</si>
  <si>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</si>
  <si>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</si>
  <si>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</si>
  <si>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</si>
  <si>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</si>
  <si>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Receipts from issue of sub ordinateed bond</t>
  </si>
  <si>
    <t>As at Quarter end</t>
  </si>
  <si>
    <t>Prime Bank Limited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</si>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</sst>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1" applyNumberFormat="1" applyFont="1"/>
    <xf numFmtId="0" fontId="0" fillId="0" borderId="0" xfId="0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1" ySplit="5" topLeftCell="I42" activePane="bottomRight" state="frozen"/>
      <selection pane="topRight" activeCell="B1" sqref="B1"/>
      <selection pane="bottomLeft" activeCell="A4" sqref="A4"/>
      <selection pane="bottomRight" activeCell="I45" sqref="I45"/>
    </sheetView>
  </sheetViews>
  <sheetFormatPr defaultRowHeight="15" x14ac:dyDescent="0.25"/>
  <cols>
    <col min="1" max="1" width="50.140625" bestFit="1" customWidth="1"/>
    <col min="2" max="2" width="14.85546875" bestFit="1" customWidth="1"/>
    <col min="3" max="4" width="15.5703125" bestFit="1" customWidth="1"/>
    <col min="5" max="6" width="14.85546875" bestFit="1" customWidth="1"/>
    <col min="7" max="7" width="16.5703125" customWidth="1"/>
    <col min="8" max="8" width="17.42578125" customWidth="1"/>
    <col min="9" max="9" width="15.140625" customWidth="1"/>
  </cols>
  <sheetData>
    <row r="1" spans="1:9" x14ac:dyDescent="0.25">
      <c r="A1" s="1" t="s">
        <v>84</v>
      </c>
    </row>
    <row r="2" spans="1:9" x14ac:dyDescent="0.25">
      <c r="A2" s="1" t="s">
        <v>121</v>
      </c>
    </row>
    <row r="3" spans="1:9" x14ac:dyDescent="0.25">
      <c r="A3" t="s">
        <v>83</v>
      </c>
    </row>
    <row r="4" spans="1:9" x14ac:dyDescent="0.25">
      <c r="B4" s="9" t="s">
        <v>80</v>
      </c>
      <c r="C4" s="9" t="s">
        <v>79</v>
      </c>
      <c r="D4" s="9" t="s">
        <v>81</v>
      </c>
      <c r="E4" s="9" t="s">
        <v>80</v>
      </c>
      <c r="F4" s="9" t="s">
        <v>79</v>
      </c>
      <c r="G4" s="16" t="s">
        <v>81</v>
      </c>
      <c r="H4" s="16" t="s">
        <v>80</v>
      </c>
      <c r="I4" s="16" t="s">
        <v>124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7">
        <v>43555</v>
      </c>
      <c r="H5" s="17">
        <v>43646</v>
      </c>
      <c r="I5" s="17">
        <v>43738</v>
      </c>
    </row>
    <row r="6" spans="1:9" x14ac:dyDescent="0.25">
      <c r="A6" s="11" t="s">
        <v>85</v>
      </c>
    </row>
    <row r="7" spans="1:9" x14ac:dyDescent="0.25">
      <c r="A7" s="12" t="s">
        <v>0</v>
      </c>
      <c r="B7" s="4">
        <f t="shared" ref="B7:I7" si="0">SUM(B8:B9)</f>
        <v>19380511299</v>
      </c>
      <c r="C7" s="4">
        <f t="shared" si="0"/>
        <v>17500040774</v>
      </c>
      <c r="D7" s="4">
        <f t="shared" si="0"/>
        <v>17770400888</v>
      </c>
      <c r="E7" s="4">
        <f t="shared" si="0"/>
        <v>23508301136</v>
      </c>
      <c r="F7" s="4">
        <f t="shared" si="0"/>
        <v>16809004656</v>
      </c>
      <c r="G7" s="4">
        <f t="shared" si="0"/>
        <v>19260255893</v>
      </c>
      <c r="H7" s="4">
        <f t="shared" si="0"/>
        <v>19857023106</v>
      </c>
      <c r="I7" s="4">
        <f t="shared" si="0"/>
        <v>20330456149</v>
      </c>
    </row>
    <row r="8" spans="1:9" x14ac:dyDescent="0.25">
      <c r="A8" s="2" t="s">
        <v>1</v>
      </c>
      <c r="B8" s="3">
        <v>3754797089</v>
      </c>
      <c r="C8" s="3">
        <v>2549072376</v>
      </c>
      <c r="D8" s="3">
        <v>3047244156</v>
      </c>
      <c r="E8" s="3">
        <v>3493257829</v>
      </c>
      <c r="F8" s="3">
        <v>3967311535</v>
      </c>
      <c r="G8" s="3">
        <v>3839100803</v>
      </c>
      <c r="H8" s="3">
        <v>3858138730</v>
      </c>
      <c r="I8" s="3">
        <v>4011647681</v>
      </c>
    </row>
    <row r="9" spans="1:9" x14ac:dyDescent="0.25">
      <c r="A9" s="2" t="s">
        <v>2</v>
      </c>
      <c r="B9" s="3">
        <v>15625714210</v>
      </c>
      <c r="C9" s="3">
        <v>14950968398</v>
      </c>
      <c r="D9" s="3">
        <v>14723156732</v>
      </c>
      <c r="E9" s="3">
        <v>20015043307</v>
      </c>
      <c r="F9" s="3">
        <v>12841693121</v>
      </c>
      <c r="G9" s="3">
        <v>15421155090</v>
      </c>
      <c r="H9" s="3">
        <v>15998884376</v>
      </c>
      <c r="I9" s="3">
        <v>16318808468</v>
      </c>
    </row>
    <row r="10" spans="1:9" x14ac:dyDescent="0.25">
      <c r="A10" s="13" t="s">
        <v>86</v>
      </c>
      <c r="B10" s="4">
        <f t="shared" ref="B10:I10" si="1">SUM(B11:B12)</f>
        <v>5436565525</v>
      </c>
      <c r="C10" s="4">
        <f t="shared" si="1"/>
        <v>20250336085</v>
      </c>
      <c r="D10" s="4">
        <f t="shared" si="1"/>
        <v>12296703663</v>
      </c>
      <c r="E10" s="4">
        <f t="shared" si="1"/>
        <v>10295813731</v>
      </c>
      <c r="F10" s="4">
        <f t="shared" si="1"/>
        <v>21527573297</v>
      </c>
      <c r="G10" s="4">
        <f t="shared" si="1"/>
        <v>13140952247</v>
      </c>
      <c r="H10" s="4">
        <f t="shared" si="1"/>
        <v>9158432228</v>
      </c>
      <c r="I10" s="4">
        <f t="shared" si="1"/>
        <v>5647003246</v>
      </c>
    </row>
    <row r="11" spans="1:9" x14ac:dyDescent="0.25">
      <c r="A11" s="2" t="s">
        <v>3</v>
      </c>
      <c r="B11" s="3">
        <v>320936810</v>
      </c>
      <c r="C11" s="3">
        <v>17521887331</v>
      </c>
      <c r="D11" s="3">
        <v>9247268786</v>
      </c>
      <c r="E11" s="3">
        <v>7643911589</v>
      </c>
      <c r="F11" s="3">
        <v>19557433315</v>
      </c>
      <c r="G11" s="3">
        <v>9330259488</v>
      </c>
      <c r="H11" s="3">
        <v>6944588462</v>
      </c>
      <c r="I11" s="3">
        <v>3656010515</v>
      </c>
    </row>
    <row r="12" spans="1:9" x14ac:dyDescent="0.25">
      <c r="A12" s="2" t="s">
        <v>4</v>
      </c>
      <c r="B12" s="3">
        <v>5115628715</v>
      </c>
      <c r="C12" s="3">
        <v>2728448754</v>
      </c>
      <c r="D12" s="3">
        <v>3049434877</v>
      </c>
      <c r="E12" s="3">
        <v>2651902142</v>
      </c>
      <c r="F12" s="3">
        <v>1970139982</v>
      </c>
      <c r="G12" s="3">
        <v>3810692759</v>
      </c>
      <c r="H12" s="3">
        <v>2213843766</v>
      </c>
      <c r="I12" s="3">
        <v>1990992731</v>
      </c>
    </row>
    <row r="13" spans="1:9" x14ac:dyDescent="0.25">
      <c r="A13" s="13" t="s">
        <v>87</v>
      </c>
      <c r="B13" s="4">
        <v>150000000</v>
      </c>
      <c r="C13" s="3"/>
      <c r="D13" s="3">
        <v>4560000000</v>
      </c>
      <c r="E13" s="3">
        <v>320000000</v>
      </c>
      <c r="F13" s="4">
        <v>1850000000</v>
      </c>
      <c r="H13" s="3">
        <v>850000000</v>
      </c>
      <c r="I13" s="3">
        <v>150000000</v>
      </c>
    </row>
    <row r="14" spans="1:9" x14ac:dyDescent="0.25">
      <c r="A14" s="13" t="s">
        <v>5</v>
      </c>
      <c r="B14" s="4">
        <f t="shared" ref="B14:I14" si="2">SUM(B15:B16)</f>
        <v>26971317683</v>
      </c>
      <c r="C14" s="4">
        <f t="shared" si="2"/>
        <v>27264225624</v>
      </c>
      <c r="D14" s="4">
        <f t="shared" si="2"/>
        <v>27620010077</v>
      </c>
      <c r="E14" s="4">
        <f t="shared" si="2"/>
        <v>22482599970</v>
      </c>
      <c r="F14" s="4">
        <f t="shared" si="2"/>
        <v>30044962019</v>
      </c>
      <c r="G14" s="4">
        <f t="shared" si="2"/>
        <v>30456630052</v>
      </c>
      <c r="H14" s="4">
        <f t="shared" si="2"/>
        <v>34176513634</v>
      </c>
      <c r="I14" s="4">
        <f t="shared" si="2"/>
        <v>48417338807</v>
      </c>
    </row>
    <row r="15" spans="1:9" x14ac:dyDescent="0.25">
      <c r="A15" s="2" t="s">
        <v>6</v>
      </c>
      <c r="B15" s="3">
        <v>24543653295</v>
      </c>
      <c r="C15" s="3">
        <v>24893543189</v>
      </c>
      <c r="D15" s="3">
        <v>25324054126</v>
      </c>
      <c r="E15" s="3">
        <v>20242333942</v>
      </c>
      <c r="F15" s="3">
        <v>27761302411</v>
      </c>
      <c r="G15" s="3">
        <v>26674463013</v>
      </c>
      <c r="H15" s="3">
        <v>30232502156</v>
      </c>
      <c r="I15" s="3">
        <v>44499500132</v>
      </c>
    </row>
    <row r="16" spans="1:9" x14ac:dyDescent="0.25">
      <c r="A16" s="2" t="s">
        <v>7</v>
      </c>
      <c r="B16" s="3">
        <v>2427664388</v>
      </c>
      <c r="C16" s="3">
        <v>2370682435</v>
      </c>
      <c r="D16" s="3">
        <v>2295955951</v>
      </c>
      <c r="E16" s="3">
        <v>2240266028</v>
      </c>
      <c r="F16" s="3">
        <v>2283659608</v>
      </c>
      <c r="G16" s="3">
        <v>3782167039</v>
      </c>
      <c r="H16" s="3">
        <v>3944011478</v>
      </c>
      <c r="I16" s="3">
        <v>3917838675</v>
      </c>
    </row>
    <row r="17" spans="1:9" x14ac:dyDescent="0.25">
      <c r="A17" s="13" t="s">
        <v>88</v>
      </c>
      <c r="B17" s="4">
        <f>B18+B19</f>
        <v>178343586050</v>
      </c>
      <c r="C17" s="4">
        <f t="shared" ref="C17:H17" si="3">SUM(C18:C19)</f>
        <v>185865576067</v>
      </c>
      <c r="D17" s="4">
        <f t="shared" si="3"/>
        <v>196632169712</v>
      </c>
      <c r="E17" s="4">
        <f t="shared" si="3"/>
        <v>202389589267</v>
      </c>
      <c r="F17" s="4">
        <f t="shared" si="3"/>
        <v>202214283965</v>
      </c>
      <c r="G17" s="4">
        <f t="shared" si="3"/>
        <v>215073934087</v>
      </c>
      <c r="H17" s="4">
        <f t="shared" si="3"/>
        <v>217894998768</v>
      </c>
      <c r="I17" s="4">
        <f>SUM(I18:I19)</f>
        <v>211968387061</v>
      </c>
    </row>
    <row r="18" spans="1:9" x14ac:dyDescent="0.25">
      <c r="A18" s="2" t="s">
        <v>8</v>
      </c>
      <c r="B18" s="3">
        <v>161498047585</v>
      </c>
      <c r="C18" s="3">
        <v>171120021789</v>
      </c>
      <c r="D18" s="3">
        <v>181618472271</v>
      </c>
      <c r="E18" s="3">
        <v>189123938214</v>
      </c>
      <c r="F18" s="3">
        <v>188458387232</v>
      </c>
      <c r="G18" s="3">
        <v>192990821768</v>
      </c>
      <c r="H18" s="3">
        <v>195381757125</v>
      </c>
      <c r="I18" s="3">
        <v>190894600313</v>
      </c>
    </row>
    <row r="19" spans="1:9" x14ac:dyDescent="0.25">
      <c r="A19" s="2" t="s">
        <v>9</v>
      </c>
      <c r="B19" s="3">
        <v>16845538465</v>
      </c>
      <c r="C19" s="3">
        <v>14745554278</v>
      </c>
      <c r="D19" s="3">
        <v>15013697441</v>
      </c>
      <c r="E19" s="3">
        <v>13265651053</v>
      </c>
      <c r="F19" s="3">
        <v>13755896733</v>
      </c>
      <c r="G19" s="3">
        <v>22083112319</v>
      </c>
      <c r="H19" s="3">
        <v>22513241643</v>
      </c>
      <c r="I19" s="3">
        <v>21073786748</v>
      </c>
    </row>
    <row r="20" spans="1:9" x14ac:dyDescent="0.25">
      <c r="A20" s="12" t="s">
        <v>89</v>
      </c>
      <c r="B20" s="4">
        <v>6784530716</v>
      </c>
      <c r="C20" s="4">
        <v>6897073395</v>
      </c>
      <c r="D20" s="4">
        <v>6886488402</v>
      </c>
      <c r="E20" s="3">
        <v>7119773525</v>
      </c>
      <c r="F20" s="3">
        <v>7166800843</v>
      </c>
      <c r="G20" s="3">
        <v>7205623851</v>
      </c>
      <c r="H20" s="3">
        <v>7367973415</v>
      </c>
      <c r="I20" s="3">
        <v>7427474953</v>
      </c>
    </row>
    <row r="21" spans="1:9" x14ac:dyDescent="0.25">
      <c r="A21" s="12" t="s">
        <v>90</v>
      </c>
      <c r="B21" s="3">
        <v>25365862910</v>
      </c>
      <c r="C21" s="3">
        <v>3458067790</v>
      </c>
      <c r="D21" s="3">
        <v>19513222624</v>
      </c>
      <c r="E21" s="3">
        <v>20235147087</v>
      </c>
      <c r="F21" s="3">
        <v>20142101485</v>
      </c>
      <c r="G21" s="3">
        <v>20692786911</v>
      </c>
      <c r="H21" s="3">
        <v>21067056003</v>
      </c>
      <c r="I21" s="3">
        <v>20689408193</v>
      </c>
    </row>
    <row r="22" spans="1:9" x14ac:dyDescent="0.25">
      <c r="A22" s="12" t="s">
        <v>91</v>
      </c>
      <c r="B22" s="3">
        <v>220500640</v>
      </c>
      <c r="C22" s="3">
        <v>220500640</v>
      </c>
      <c r="D22" s="3">
        <v>220500640</v>
      </c>
      <c r="E22" s="3">
        <v>220500640</v>
      </c>
      <c r="F22" s="3">
        <v>220500640</v>
      </c>
      <c r="G22" s="3">
        <v>220500640</v>
      </c>
      <c r="H22" s="3">
        <v>220500640</v>
      </c>
      <c r="I22" s="3">
        <v>220500640</v>
      </c>
    </row>
    <row r="23" spans="1:9" x14ac:dyDescent="0.25">
      <c r="A23" s="1"/>
      <c r="B23" s="4">
        <f>B21+B20+B17+B14+B13+B10+B7+B22</f>
        <v>262652874823</v>
      </c>
      <c r="C23" s="4">
        <f>C22+C21+C20+C17+C14+C13+C10+C7</f>
        <v>261455820375</v>
      </c>
      <c r="D23" s="4">
        <f>D22+D21+D20+D17+D14+D13+D10+D7+1</f>
        <v>285499496007</v>
      </c>
      <c r="E23" s="4">
        <f t="shared" ref="E23" si="4">E22+E21+E20+E17+E14+E13+E10+E7</f>
        <v>286571725356</v>
      </c>
      <c r="F23" s="4">
        <f>F22+F20+F17+F14+F13+F10+F7+F21</f>
        <v>299975226905</v>
      </c>
      <c r="G23" s="4">
        <f t="shared" ref="G23:H23" si="5">G22+G20+G17+G14+G13+G10+G7+G21</f>
        <v>306050683681</v>
      </c>
      <c r="H23" s="4">
        <f t="shared" si="5"/>
        <v>310592497794</v>
      </c>
      <c r="I23" s="4">
        <f>I22+I20+I17+I14+I13+I10+I7+I21</f>
        <v>314850569049</v>
      </c>
    </row>
    <row r="24" spans="1:9" x14ac:dyDescent="0.25">
      <c r="B24" s="3"/>
      <c r="C24" s="3"/>
      <c r="D24" s="3"/>
      <c r="E24" s="3"/>
      <c r="F24" s="3"/>
    </row>
    <row r="25" spans="1:9" x14ac:dyDescent="0.25">
      <c r="A25" s="11" t="s">
        <v>92</v>
      </c>
      <c r="B25" s="3"/>
      <c r="C25" s="3"/>
      <c r="D25" s="3"/>
      <c r="E25" s="3"/>
      <c r="F25" s="3"/>
    </row>
    <row r="26" spans="1:9" x14ac:dyDescent="0.25">
      <c r="A26" s="13" t="s">
        <v>11</v>
      </c>
      <c r="B26" s="3"/>
      <c r="C26" s="3"/>
      <c r="D26" s="3"/>
      <c r="E26" s="3"/>
      <c r="F26" s="3"/>
    </row>
    <row r="27" spans="1:9" x14ac:dyDescent="0.25">
      <c r="A27" s="13" t="s">
        <v>93</v>
      </c>
      <c r="B27" s="3">
        <v>13637781513</v>
      </c>
      <c r="C27" s="3">
        <v>14894688415</v>
      </c>
      <c r="D27" s="3">
        <v>23053228717</v>
      </c>
      <c r="E27" s="3">
        <v>24714293280</v>
      </c>
      <c r="F27" s="3">
        <v>35311743885</v>
      </c>
      <c r="G27" s="3">
        <v>37588981776</v>
      </c>
      <c r="H27" s="3">
        <v>35367549883</v>
      </c>
      <c r="I27" s="3">
        <v>36847662135</v>
      </c>
    </row>
    <row r="28" spans="1:9" x14ac:dyDescent="0.25">
      <c r="A28" s="13" t="s">
        <v>13</v>
      </c>
      <c r="B28" s="4">
        <f t="shared" ref="B28:I28" si="6">SUM(B29:B34)</f>
        <v>197674561426</v>
      </c>
      <c r="C28" s="4">
        <f t="shared" si="6"/>
        <v>196212788915</v>
      </c>
      <c r="D28" s="4">
        <f t="shared" si="6"/>
        <v>199769939189</v>
      </c>
      <c r="E28" s="4">
        <f t="shared" si="6"/>
        <v>198968636475</v>
      </c>
      <c r="F28" s="4">
        <f t="shared" si="6"/>
        <v>239333127821</v>
      </c>
      <c r="G28" s="4">
        <f>SUM(G29:G34)</f>
        <v>241775480475</v>
      </c>
      <c r="H28" s="4">
        <f t="shared" si="6"/>
        <v>208864935426</v>
      </c>
      <c r="I28" s="4">
        <f t="shared" si="6"/>
        <v>209873334701</v>
      </c>
    </row>
    <row r="29" spans="1:9" x14ac:dyDescent="0.25">
      <c r="A29" s="2" t="s">
        <v>12</v>
      </c>
      <c r="B29" s="3">
        <v>34705906227</v>
      </c>
      <c r="C29" s="3">
        <v>31211556663</v>
      </c>
      <c r="D29" s="3">
        <v>32999772918</v>
      </c>
      <c r="E29" s="3">
        <v>34427748319</v>
      </c>
      <c r="F29" s="3">
        <v>34599223176</v>
      </c>
      <c r="G29" s="3">
        <v>34677125007</v>
      </c>
      <c r="H29" s="3">
        <v>35771366315</v>
      </c>
      <c r="I29" s="3">
        <v>34296648041</v>
      </c>
    </row>
    <row r="30" spans="1:9" x14ac:dyDescent="0.25">
      <c r="A30" s="2" t="s">
        <v>14</v>
      </c>
      <c r="B30" s="3">
        <v>4438642478</v>
      </c>
      <c r="C30" s="3">
        <v>4807329496</v>
      </c>
      <c r="D30" s="3">
        <v>3116157983</v>
      </c>
      <c r="E30" s="3">
        <v>4903459471</v>
      </c>
      <c r="F30" s="3">
        <v>3187773369</v>
      </c>
      <c r="G30" s="3">
        <v>2591252396</v>
      </c>
      <c r="H30" s="3">
        <v>4876882422</v>
      </c>
      <c r="I30" s="3">
        <v>3415794451</v>
      </c>
    </row>
    <row r="31" spans="1:9" x14ac:dyDescent="0.25">
      <c r="A31" s="2" t="s">
        <v>15</v>
      </c>
      <c r="B31" s="3">
        <v>37162801796</v>
      </c>
      <c r="C31" s="3">
        <v>39805889688</v>
      </c>
      <c r="D31" s="3">
        <v>42358964144</v>
      </c>
      <c r="E31" s="3">
        <v>42194998114</v>
      </c>
      <c r="F31" s="3">
        <v>41060792846</v>
      </c>
      <c r="G31" s="3">
        <v>42153350074</v>
      </c>
      <c r="I31" s="3">
        <v>44494477646</v>
      </c>
    </row>
    <row r="32" spans="1:9" x14ac:dyDescent="0.25">
      <c r="A32" s="2" t="s">
        <v>16</v>
      </c>
      <c r="B32" s="3">
        <v>121367210925</v>
      </c>
      <c r="C32" s="3">
        <v>120388013068</v>
      </c>
      <c r="D32" s="3">
        <v>121295044144</v>
      </c>
      <c r="E32" s="3">
        <v>117442430571</v>
      </c>
      <c r="F32" s="3">
        <v>121161694881</v>
      </c>
      <c r="G32" s="3">
        <v>122979606513</v>
      </c>
      <c r="H32" s="3">
        <v>43035101673</v>
      </c>
      <c r="I32" s="3">
        <v>127666414563</v>
      </c>
    </row>
    <row r="33" spans="1:9" x14ac:dyDescent="0.25">
      <c r="A33" s="2" t="s">
        <v>17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H33" s="3">
        <v>125181585016</v>
      </c>
    </row>
    <row r="34" spans="1:9" x14ac:dyDescent="0.25">
      <c r="A34" s="2" t="s">
        <v>18</v>
      </c>
      <c r="B34" s="3">
        <v>0</v>
      </c>
      <c r="C34" s="3">
        <v>0</v>
      </c>
      <c r="D34" s="3">
        <v>0</v>
      </c>
      <c r="E34" s="3">
        <v>0</v>
      </c>
      <c r="F34" s="3">
        <v>39323643549</v>
      </c>
      <c r="G34" s="3">
        <v>39374146485</v>
      </c>
    </row>
    <row r="35" spans="1:9" x14ac:dyDescent="0.25">
      <c r="A35" s="13" t="s">
        <v>19</v>
      </c>
      <c r="B35" s="3">
        <v>26879440816</v>
      </c>
      <c r="C35" s="3">
        <v>25294767351</v>
      </c>
      <c r="D35" s="3">
        <v>37521644390</v>
      </c>
      <c r="E35" s="3">
        <v>38062248532</v>
      </c>
      <c r="F35" s="3"/>
      <c r="H35" s="3">
        <v>40524871358</v>
      </c>
      <c r="I35" s="3">
        <v>41801886631</v>
      </c>
    </row>
    <row r="36" spans="1:9" x14ac:dyDescent="0.25">
      <c r="A36" s="1"/>
      <c r="B36" s="4">
        <f t="shared" ref="B36:I36" si="7">B35+B28+B27</f>
        <v>238191783755</v>
      </c>
      <c r="C36" s="4">
        <f t="shared" si="7"/>
        <v>236402244681</v>
      </c>
      <c r="D36" s="4">
        <f t="shared" si="7"/>
        <v>260344812296</v>
      </c>
      <c r="E36" s="4">
        <f t="shared" si="7"/>
        <v>261745178287</v>
      </c>
      <c r="F36" s="4">
        <f t="shared" si="7"/>
        <v>274644871706</v>
      </c>
      <c r="G36" s="4">
        <f t="shared" si="7"/>
        <v>279364462251</v>
      </c>
      <c r="H36" s="4">
        <f t="shared" si="7"/>
        <v>284757356667</v>
      </c>
      <c r="I36" s="4">
        <f t="shared" si="7"/>
        <v>288522883467</v>
      </c>
    </row>
    <row r="37" spans="1:9" x14ac:dyDescent="0.25">
      <c r="A37" s="13" t="s">
        <v>94</v>
      </c>
      <c r="B37" s="3"/>
      <c r="C37" s="3"/>
      <c r="D37" s="3"/>
      <c r="E37" s="3"/>
      <c r="F37" s="3"/>
    </row>
    <row r="38" spans="1:9" x14ac:dyDescent="0.25">
      <c r="A38" s="2" t="s">
        <v>20</v>
      </c>
      <c r="B38" s="3">
        <v>10293486160</v>
      </c>
      <c r="C38" s="3">
        <v>10293486160</v>
      </c>
      <c r="D38" s="3">
        <v>10293486160</v>
      </c>
      <c r="E38" s="3">
        <v>11322834776</v>
      </c>
      <c r="F38" s="3">
        <v>11322834770</v>
      </c>
      <c r="G38" s="3">
        <v>11322834770</v>
      </c>
      <c r="H38" s="3">
        <v>11322834770</v>
      </c>
      <c r="I38" s="3">
        <v>11322834770</v>
      </c>
    </row>
    <row r="39" spans="1:9" x14ac:dyDescent="0.25">
      <c r="A39" s="2" t="s">
        <v>21</v>
      </c>
      <c r="B39" s="3">
        <v>2241230396</v>
      </c>
      <c r="C39" s="3">
        <v>2241230396</v>
      </c>
      <c r="D39" s="3">
        <v>2241230396</v>
      </c>
      <c r="E39" s="3">
        <v>1211881780</v>
      </c>
      <c r="F39" s="3">
        <v>1211881786</v>
      </c>
      <c r="G39" s="3">
        <v>1211881786</v>
      </c>
      <c r="H39" s="3">
        <v>1211881786</v>
      </c>
      <c r="I39" s="3">
        <v>1211881786</v>
      </c>
    </row>
    <row r="40" spans="1:9" x14ac:dyDescent="0.25">
      <c r="A40" s="2" t="s">
        <v>23</v>
      </c>
      <c r="B40" s="3">
        <v>9204058242</v>
      </c>
      <c r="C40" s="3">
        <v>9204058242</v>
      </c>
      <c r="D40" s="3">
        <v>9565853177</v>
      </c>
      <c r="E40" s="3">
        <v>9565853177</v>
      </c>
      <c r="F40" s="3">
        <v>10090251160</v>
      </c>
      <c r="G40" s="3">
        <v>10353413584</v>
      </c>
      <c r="H40" s="3">
        <v>10353413584</v>
      </c>
      <c r="I40" s="3">
        <v>10353413584</v>
      </c>
    </row>
    <row r="41" spans="1:9" x14ac:dyDescent="0.25">
      <c r="A41" s="2" t="s">
        <v>24</v>
      </c>
      <c r="B41" s="3">
        <v>45951290</v>
      </c>
      <c r="C41" s="3">
        <v>47036218</v>
      </c>
      <c r="D41" s="3">
        <v>47636313</v>
      </c>
      <c r="E41" s="3">
        <v>57500631</v>
      </c>
      <c r="F41" s="3">
        <v>54569224</v>
      </c>
      <c r="G41" s="3">
        <v>39264389</v>
      </c>
      <c r="H41" s="3">
        <v>55765670</v>
      </c>
      <c r="I41" s="3">
        <v>46063231</v>
      </c>
    </row>
    <row r="42" spans="1:9" x14ac:dyDescent="0.25">
      <c r="A42" s="2" t="s">
        <v>25</v>
      </c>
      <c r="B42" s="3">
        <v>1506285073</v>
      </c>
      <c r="C42" s="3">
        <v>1506285073</v>
      </c>
      <c r="D42" s="3">
        <v>1496759104</v>
      </c>
      <c r="E42" s="3">
        <v>1496759104</v>
      </c>
      <c r="F42" s="3">
        <v>1496759104</v>
      </c>
      <c r="G42" s="3">
        <v>1496759104</v>
      </c>
      <c r="H42" s="3">
        <v>1496759104</v>
      </c>
      <c r="I42" s="3">
        <v>1496759104</v>
      </c>
    </row>
    <row r="43" spans="1:9" x14ac:dyDescent="0.25">
      <c r="A43" s="2" t="s">
        <v>26</v>
      </c>
      <c r="B43" s="3">
        <v>8331673</v>
      </c>
      <c r="C43" s="3">
        <v>9136064</v>
      </c>
      <c r="D43" s="3">
        <v>13500449</v>
      </c>
      <c r="E43" s="3">
        <v>14343626</v>
      </c>
      <c r="F43" s="3">
        <v>14592102</v>
      </c>
      <c r="G43" s="3">
        <v>15141176</v>
      </c>
      <c r="H43" s="3">
        <v>15644715</v>
      </c>
      <c r="I43" s="3">
        <v>15504776</v>
      </c>
    </row>
    <row r="44" spans="1:9" x14ac:dyDescent="0.25">
      <c r="A44" s="2" t="s">
        <v>27</v>
      </c>
      <c r="B44" s="3">
        <v>28002888</v>
      </c>
      <c r="C44" s="3">
        <v>28002888</v>
      </c>
      <c r="D44" s="3">
        <v>28002888</v>
      </c>
      <c r="E44" s="3">
        <v>28002888</v>
      </c>
      <c r="F44" s="3">
        <v>28002888</v>
      </c>
      <c r="G44" s="3">
        <v>28002888</v>
      </c>
      <c r="H44" s="3">
        <v>28002888</v>
      </c>
      <c r="I44" s="3">
        <v>28002888</v>
      </c>
    </row>
    <row r="45" spans="1:9" x14ac:dyDescent="0.25">
      <c r="A45" s="2" t="s">
        <v>28</v>
      </c>
      <c r="B45" s="3">
        <v>1133745284</v>
      </c>
      <c r="C45" s="3">
        <v>1724340593</v>
      </c>
      <c r="D45" s="3">
        <v>1468215164</v>
      </c>
      <c r="E45" s="3">
        <v>1129371025</v>
      </c>
      <c r="F45" s="3">
        <v>1111464103</v>
      </c>
      <c r="G45" s="3">
        <v>2218923670</v>
      </c>
      <c r="H45" s="3">
        <v>1350838546</v>
      </c>
      <c r="I45" s="3">
        <v>1853225378</v>
      </c>
    </row>
    <row r="46" spans="1:9" x14ac:dyDescent="0.25">
      <c r="A46" s="2" t="s">
        <v>22</v>
      </c>
      <c r="B46" s="3">
        <v>60</v>
      </c>
      <c r="C46" s="3">
        <v>61</v>
      </c>
      <c r="D46" s="3">
        <v>61</v>
      </c>
      <c r="E46" s="3">
        <v>61</v>
      </c>
      <c r="F46" s="3">
        <v>62</v>
      </c>
      <c r="G46" s="3">
        <v>63</v>
      </c>
      <c r="H46" s="3">
        <v>63</v>
      </c>
      <c r="I46" s="3">
        <v>62</v>
      </c>
    </row>
    <row r="47" spans="1:9" x14ac:dyDescent="0.25">
      <c r="A47" s="1"/>
      <c r="B47" s="4">
        <f>SUM(B38:B45)-1</f>
        <v>24461091005</v>
      </c>
      <c r="C47" s="4">
        <f>SUM(C38:C45)-1</f>
        <v>25053575633</v>
      </c>
      <c r="D47" s="4">
        <f>SUM(D38:D45)</f>
        <v>25154683651</v>
      </c>
      <c r="E47" s="4">
        <f>SUM(E38:E45)</f>
        <v>24826547007</v>
      </c>
      <c r="F47" s="4">
        <f>SUM(F38:F45)</f>
        <v>25330355137</v>
      </c>
      <c r="G47" s="4">
        <f t="shared" ref="G47:I47" si="8">SUM(G38:G45)</f>
        <v>26686221367</v>
      </c>
      <c r="H47" s="4">
        <f t="shared" si="8"/>
        <v>25835141063</v>
      </c>
      <c r="I47" s="4">
        <f t="shared" si="8"/>
        <v>26327685517</v>
      </c>
    </row>
    <row r="48" spans="1:9" x14ac:dyDescent="0.25">
      <c r="A48" s="1"/>
      <c r="B48" s="4">
        <f>B47+B36+B46+3</f>
        <v>262652874823</v>
      </c>
      <c r="C48" s="4">
        <f t="shared" ref="C48:F48" si="9">C47+C36+C46+3</f>
        <v>261455820378</v>
      </c>
      <c r="D48" s="4">
        <f t="shared" si="9"/>
        <v>285499496011</v>
      </c>
      <c r="E48" s="4">
        <f t="shared" si="9"/>
        <v>286571725358</v>
      </c>
      <c r="F48" s="4">
        <f t="shared" si="9"/>
        <v>299975226908</v>
      </c>
      <c r="G48" s="4">
        <f>G47+G36+G46</f>
        <v>306050683681</v>
      </c>
      <c r="H48" s="4">
        <f t="shared" ref="H48:I48" si="10">H47+H36+H46</f>
        <v>310592497793</v>
      </c>
      <c r="I48" s="4">
        <f t="shared" si="10"/>
        <v>314850569046</v>
      </c>
    </row>
    <row r="49" spans="1:9" x14ac:dyDescent="0.25">
      <c r="A49" s="1"/>
      <c r="B49" s="4"/>
      <c r="C49" s="4"/>
      <c r="D49" s="4"/>
      <c r="E49" s="4"/>
      <c r="F49" s="4"/>
    </row>
    <row r="50" spans="1:9" x14ac:dyDescent="0.25">
      <c r="A50" s="1"/>
      <c r="B50" s="4"/>
      <c r="C50" s="4"/>
      <c r="D50" s="4"/>
      <c r="E50" s="4"/>
      <c r="F50" s="4"/>
    </row>
    <row r="51" spans="1:9" x14ac:dyDescent="0.25">
      <c r="A51" s="14" t="s">
        <v>95</v>
      </c>
      <c r="B51" s="6">
        <f t="shared" ref="B51:I51" si="11">B47/(B38/10)</f>
        <v>23.763660459422038</v>
      </c>
      <c r="C51" s="6">
        <f t="shared" si="11"/>
        <v>24.33925226456029</v>
      </c>
      <c r="D51" s="6">
        <f t="shared" si="11"/>
        <v>24.437477507620216</v>
      </c>
      <c r="E51" s="6">
        <f t="shared" si="11"/>
        <v>21.926087855333378</v>
      </c>
      <c r="F51" s="6">
        <f t="shared" si="11"/>
        <v>22.371036627782566</v>
      </c>
      <c r="G51" s="6">
        <f t="shared" si="11"/>
        <v>23.568498445023234</v>
      </c>
      <c r="H51" s="6">
        <f t="shared" si="11"/>
        <v>22.816848949744056</v>
      </c>
      <c r="I51" s="6">
        <f t="shared" si="11"/>
        <v>23.25184995788824</v>
      </c>
    </row>
    <row r="52" spans="1:9" x14ac:dyDescent="0.25">
      <c r="A52" s="14" t="s">
        <v>96</v>
      </c>
      <c r="B52" s="4">
        <f t="shared" ref="B52:I52" si="12">B38/10</f>
        <v>1029348616</v>
      </c>
      <c r="C52" s="4">
        <f t="shared" si="12"/>
        <v>1029348616</v>
      </c>
      <c r="D52" s="4">
        <f t="shared" si="12"/>
        <v>1029348616</v>
      </c>
      <c r="E52" s="4">
        <f t="shared" si="12"/>
        <v>1132283477.5999999</v>
      </c>
      <c r="F52" s="4">
        <f t="shared" si="12"/>
        <v>1132283477</v>
      </c>
      <c r="G52" s="4">
        <f t="shared" si="12"/>
        <v>1132283477</v>
      </c>
      <c r="H52" s="4">
        <f t="shared" si="12"/>
        <v>1132283477</v>
      </c>
      <c r="I52" s="4">
        <f t="shared" si="12"/>
        <v>1132283477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5" x14ac:dyDescent="0.25"/>
  <cols>
    <col min="1" max="1" width="45.5703125" bestFit="1" customWidth="1"/>
    <col min="2" max="6" width="13.85546875" bestFit="1" customWidth="1"/>
    <col min="7" max="7" width="13.28515625" customWidth="1"/>
    <col min="8" max="8" width="16.7109375" customWidth="1"/>
    <col min="9" max="9" width="14.28515625" customWidth="1"/>
  </cols>
  <sheetData>
    <row r="1" spans="1:9" x14ac:dyDescent="0.25">
      <c r="A1" s="1" t="s">
        <v>84</v>
      </c>
    </row>
    <row r="2" spans="1:9" x14ac:dyDescent="0.25">
      <c r="A2" s="1" t="s">
        <v>122</v>
      </c>
    </row>
    <row r="3" spans="1:9" x14ac:dyDescent="0.25">
      <c r="A3" t="s">
        <v>83</v>
      </c>
    </row>
    <row r="4" spans="1:9" x14ac:dyDescent="0.25">
      <c r="B4" s="9" t="s">
        <v>80</v>
      </c>
      <c r="C4" s="9" t="s">
        <v>79</v>
      </c>
      <c r="D4" s="9" t="s">
        <v>81</v>
      </c>
      <c r="E4" s="9" t="s">
        <v>80</v>
      </c>
      <c r="F4" s="9" t="s">
        <v>79</v>
      </c>
      <c r="G4" s="16" t="s">
        <v>81</v>
      </c>
      <c r="H4" s="16" t="s">
        <v>80</v>
      </c>
      <c r="I4" s="16" t="s">
        <v>124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7">
        <v>43555</v>
      </c>
      <c r="H5" s="17">
        <v>43646</v>
      </c>
      <c r="I5" s="17">
        <v>43738</v>
      </c>
    </row>
    <row r="6" spans="1:9" ht="15.75" x14ac:dyDescent="0.25">
      <c r="A6" s="14" t="s">
        <v>97</v>
      </c>
      <c r="B6" s="10"/>
      <c r="C6" s="10"/>
      <c r="D6" s="10"/>
      <c r="E6" s="10"/>
      <c r="F6" s="10"/>
    </row>
    <row r="7" spans="1:9" x14ac:dyDescent="0.25">
      <c r="A7" s="13" t="s">
        <v>98</v>
      </c>
      <c r="B7" s="4">
        <f>B8-B9</f>
        <v>2146470050</v>
      </c>
      <c r="C7" s="4">
        <f>C8-C9</f>
        <v>3563425301</v>
      </c>
      <c r="D7" s="4">
        <f>D8-D9</f>
        <v>1693811596</v>
      </c>
      <c r="E7" s="4">
        <f>E8-E9</f>
        <v>3735810868</v>
      </c>
      <c r="F7" s="4">
        <f>F8-F9</f>
        <v>5671645141</v>
      </c>
      <c r="G7" s="4">
        <f t="shared" ref="G7:I7" si="0">G8-G9</f>
        <v>2002606932</v>
      </c>
      <c r="H7" s="4">
        <f t="shared" si="0"/>
        <v>4436413181</v>
      </c>
      <c r="I7" s="4">
        <f t="shared" si="0"/>
        <v>6474823999</v>
      </c>
    </row>
    <row r="8" spans="1:9" x14ac:dyDescent="0.25">
      <c r="A8" s="2" t="s">
        <v>29</v>
      </c>
      <c r="B8" s="3">
        <v>7143837213</v>
      </c>
      <c r="C8" s="3">
        <v>10972497721</v>
      </c>
      <c r="D8" s="3">
        <v>4295030091</v>
      </c>
      <c r="E8" s="3">
        <v>8962032261</v>
      </c>
      <c r="F8" s="3">
        <v>13634313053</v>
      </c>
      <c r="G8" s="3">
        <v>4806628104</v>
      </c>
      <c r="H8" s="3">
        <v>10177523219</v>
      </c>
      <c r="I8" s="3">
        <v>15215247323</v>
      </c>
    </row>
    <row r="9" spans="1:9" x14ac:dyDescent="0.25">
      <c r="A9" s="2" t="s">
        <v>30</v>
      </c>
      <c r="B9" s="3">
        <v>4997367163</v>
      </c>
      <c r="C9" s="3">
        <v>7409072420</v>
      </c>
      <c r="D9" s="3">
        <v>2601218495</v>
      </c>
      <c r="E9" s="3">
        <v>5226221393</v>
      </c>
      <c r="F9" s="3">
        <v>7962667912</v>
      </c>
      <c r="G9" s="3">
        <v>2804021172</v>
      </c>
      <c r="H9" s="3">
        <v>5741110038</v>
      </c>
      <c r="I9" s="3">
        <v>8740423324</v>
      </c>
    </row>
    <row r="10" spans="1:9" x14ac:dyDescent="0.25">
      <c r="A10" s="2"/>
      <c r="B10" s="3"/>
      <c r="C10" s="3"/>
      <c r="D10" s="3"/>
      <c r="E10" s="3"/>
      <c r="F10" s="3"/>
    </row>
    <row r="11" spans="1:9" x14ac:dyDescent="0.25">
      <c r="A11" s="5" t="s">
        <v>31</v>
      </c>
      <c r="B11" s="3">
        <v>3216745471</v>
      </c>
      <c r="C11" s="3">
        <v>3879806964</v>
      </c>
      <c r="D11" s="3">
        <v>577905094</v>
      </c>
      <c r="E11" s="3">
        <v>1192425789</v>
      </c>
      <c r="F11" s="3">
        <v>1822181228</v>
      </c>
      <c r="G11" s="3">
        <v>552598267</v>
      </c>
      <c r="H11" s="3">
        <v>1172982149</v>
      </c>
      <c r="I11" s="3">
        <v>1997754918</v>
      </c>
    </row>
    <row r="12" spans="1:9" x14ac:dyDescent="0.25">
      <c r="A12" s="5" t="s">
        <v>32</v>
      </c>
      <c r="B12" s="3">
        <v>1107646026</v>
      </c>
      <c r="C12" s="3">
        <v>1738955262</v>
      </c>
      <c r="D12" s="3">
        <v>507917853</v>
      </c>
      <c r="E12" s="3">
        <v>1090214637</v>
      </c>
      <c r="F12" s="3">
        <v>1667095909</v>
      </c>
      <c r="G12" s="3">
        <v>648435428</v>
      </c>
      <c r="H12" s="3">
        <v>1179964422</v>
      </c>
      <c r="I12" s="3">
        <v>1707110590</v>
      </c>
    </row>
    <row r="13" spans="1:9" x14ac:dyDescent="0.25">
      <c r="A13" s="5" t="s">
        <v>33</v>
      </c>
      <c r="B13" s="3">
        <v>381037503</v>
      </c>
      <c r="C13" s="3">
        <v>555060195</v>
      </c>
      <c r="D13" s="3">
        <v>191852009</v>
      </c>
      <c r="E13" s="3">
        <v>472883311</v>
      </c>
      <c r="F13" s="3">
        <v>624223578</v>
      </c>
      <c r="G13" s="3">
        <v>137367307</v>
      </c>
      <c r="H13" s="3">
        <v>388669694</v>
      </c>
      <c r="I13" s="3">
        <v>517785653</v>
      </c>
    </row>
    <row r="14" spans="1:9" x14ac:dyDescent="0.25">
      <c r="A14" s="1"/>
      <c r="B14" s="4">
        <f>B7+B11+B12+B13</f>
        <v>6851899050</v>
      </c>
      <c r="C14" s="4">
        <f>C7+C11+C12+C13</f>
        <v>9737247722</v>
      </c>
      <c r="D14" s="4">
        <f>D7+D11+D12+D13</f>
        <v>2971486552</v>
      </c>
      <c r="E14" s="4">
        <f>E7+E11+E12+E13</f>
        <v>6491334605</v>
      </c>
      <c r="F14" s="4">
        <f>F7+F11+F12+F13</f>
        <v>9785145856</v>
      </c>
      <c r="G14" s="4">
        <f t="shared" ref="G14:I14" si="1">G7+G11+G12+G13</f>
        <v>3341007934</v>
      </c>
      <c r="H14" s="4">
        <f t="shared" si="1"/>
        <v>7178029446</v>
      </c>
      <c r="I14" s="4">
        <f t="shared" si="1"/>
        <v>10697475160</v>
      </c>
    </row>
    <row r="15" spans="1:9" x14ac:dyDescent="0.25">
      <c r="A15" s="14" t="s">
        <v>99</v>
      </c>
      <c r="B15" s="4"/>
      <c r="C15" s="4"/>
      <c r="D15" s="4"/>
      <c r="E15" s="4"/>
      <c r="F15" s="4"/>
    </row>
    <row r="16" spans="1:9" x14ac:dyDescent="0.25">
      <c r="A16" s="2" t="s">
        <v>34</v>
      </c>
      <c r="B16" s="3">
        <v>1902718613</v>
      </c>
      <c r="C16" s="3">
        <v>2860601208</v>
      </c>
      <c r="D16" s="3">
        <v>1068044336</v>
      </c>
      <c r="E16" s="3">
        <v>2255993965</v>
      </c>
      <c r="F16" s="3">
        <v>3276553342</v>
      </c>
      <c r="G16" s="3">
        <v>1184502736</v>
      </c>
      <c r="H16" s="3">
        <v>2259405503</v>
      </c>
      <c r="I16" s="3">
        <v>3296587479</v>
      </c>
    </row>
    <row r="17" spans="1:9" x14ac:dyDescent="0.25">
      <c r="A17" s="2" t="s">
        <v>35</v>
      </c>
      <c r="B17" s="3">
        <v>454575256</v>
      </c>
      <c r="C17" s="3">
        <v>699858707</v>
      </c>
      <c r="D17" s="3">
        <v>263173445</v>
      </c>
      <c r="E17" s="3">
        <v>534289421</v>
      </c>
      <c r="F17" s="3">
        <v>782514396</v>
      </c>
      <c r="G17" s="3">
        <v>246212746</v>
      </c>
      <c r="H17" s="3">
        <v>523659563</v>
      </c>
      <c r="I17" s="3">
        <v>791791592</v>
      </c>
    </row>
    <row r="18" spans="1:9" x14ac:dyDescent="0.25">
      <c r="A18" s="2" t="s">
        <v>36</v>
      </c>
      <c r="B18" s="3">
        <v>31985286</v>
      </c>
      <c r="C18" s="3">
        <v>43986886</v>
      </c>
      <c r="D18" s="3">
        <v>20812744</v>
      </c>
      <c r="E18" s="3">
        <v>39858739</v>
      </c>
      <c r="F18" s="3">
        <v>91340119</v>
      </c>
      <c r="G18" s="3">
        <v>8679921</v>
      </c>
      <c r="H18" s="3">
        <v>21682207</v>
      </c>
      <c r="I18" s="3">
        <v>31528819</v>
      </c>
    </row>
    <row r="19" spans="1:9" x14ac:dyDescent="0.25">
      <c r="A19" s="2" t="s">
        <v>37</v>
      </c>
      <c r="B19" s="3">
        <v>60828579</v>
      </c>
      <c r="C19" s="3">
        <v>94209453</v>
      </c>
      <c r="D19" s="3">
        <v>32610524</v>
      </c>
      <c r="E19" s="3">
        <v>65249844</v>
      </c>
      <c r="F19" s="3">
        <v>102313888</v>
      </c>
      <c r="G19" s="3">
        <v>16674537</v>
      </c>
      <c r="H19" s="3">
        <v>34676860</v>
      </c>
      <c r="I19" s="3">
        <v>65638189</v>
      </c>
    </row>
    <row r="20" spans="1:9" x14ac:dyDescent="0.25">
      <c r="A20" s="2" t="s">
        <v>38</v>
      </c>
      <c r="B20" s="3">
        <v>113013365</v>
      </c>
      <c r="C20" s="3">
        <v>160876360</v>
      </c>
      <c r="D20" s="3">
        <v>72102677</v>
      </c>
      <c r="E20" s="3">
        <v>130266588</v>
      </c>
      <c r="F20" s="3">
        <v>170032522</v>
      </c>
      <c r="G20" s="3">
        <v>51166621</v>
      </c>
      <c r="H20" s="3">
        <v>104813984</v>
      </c>
      <c r="I20" s="3">
        <v>159903855</v>
      </c>
    </row>
    <row r="21" spans="1:9" x14ac:dyDescent="0.25">
      <c r="A21" s="2" t="s">
        <v>39</v>
      </c>
      <c r="B21" s="3">
        <v>5798000</v>
      </c>
      <c r="C21" s="3">
        <v>8394500</v>
      </c>
      <c r="D21" s="3">
        <v>2250000</v>
      </c>
      <c r="E21" s="3">
        <v>5100000</v>
      </c>
      <c r="F21" s="3">
        <v>7850000</v>
      </c>
      <c r="G21" s="3">
        <v>2415000</v>
      </c>
      <c r="H21" s="3">
        <v>5490000</v>
      </c>
      <c r="I21" s="3">
        <v>8455000</v>
      </c>
    </row>
    <row r="22" spans="1:9" x14ac:dyDescent="0.25">
      <c r="A22" s="2" t="s">
        <v>40</v>
      </c>
      <c r="B22" s="3">
        <v>2585735</v>
      </c>
      <c r="C22" s="3">
        <v>3327913</v>
      </c>
      <c r="D22" s="3">
        <v>1002379</v>
      </c>
      <c r="E22" s="3">
        <v>2092953</v>
      </c>
      <c r="F22" s="3">
        <v>3152531</v>
      </c>
      <c r="G22" s="3">
        <v>1049089</v>
      </c>
      <c r="H22" s="3">
        <v>2189052</v>
      </c>
      <c r="I22" s="3">
        <v>3067454</v>
      </c>
    </row>
    <row r="23" spans="1:9" x14ac:dyDescent="0.25">
      <c r="A23" s="2" t="s">
        <v>41</v>
      </c>
      <c r="B23" s="3">
        <v>1049671</v>
      </c>
      <c r="C23" s="3">
        <v>1856188</v>
      </c>
      <c r="D23" s="3">
        <v>713560</v>
      </c>
      <c r="E23" s="3">
        <v>1423687</v>
      </c>
      <c r="F23" s="3">
        <v>2123296</v>
      </c>
      <c r="G23" s="3">
        <v>744827</v>
      </c>
      <c r="H23" s="3">
        <v>1794024</v>
      </c>
      <c r="I23" s="3">
        <v>2522041</v>
      </c>
    </row>
    <row r="24" spans="1:9" x14ac:dyDescent="0.25">
      <c r="A24" s="2" t="s">
        <v>42</v>
      </c>
      <c r="B24" s="3"/>
      <c r="C24" s="3"/>
      <c r="D24" s="3"/>
      <c r="E24" s="3"/>
      <c r="F24" s="3"/>
    </row>
    <row r="25" spans="1:9" x14ac:dyDescent="0.25">
      <c r="A25" s="2" t="s">
        <v>43</v>
      </c>
      <c r="B25" s="3">
        <v>192245388</v>
      </c>
      <c r="C25" s="3">
        <v>287050648</v>
      </c>
      <c r="D25" s="3">
        <v>99740258</v>
      </c>
      <c r="E25" s="3">
        <v>206395072</v>
      </c>
      <c r="F25" s="3">
        <v>314997576</v>
      </c>
      <c r="G25" s="3">
        <v>102820625</v>
      </c>
      <c r="H25" s="3">
        <v>220062601</v>
      </c>
      <c r="I25" s="3">
        <v>338775406</v>
      </c>
    </row>
    <row r="26" spans="1:9" x14ac:dyDescent="0.25">
      <c r="A26" s="2" t="s">
        <v>44</v>
      </c>
      <c r="B26" s="3">
        <v>587743500</v>
      </c>
      <c r="C26" s="3">
        <v>952849945</v>
      </c>
      <c r="D26" s="3">
        <v>336300202</v>
      </c>
      <c r="E26" s="3">
        <v>654976159</v>
      </c>
      <c r="F26" s="3">
        <v>941127874</v>
      </c>
      <c r="G26" s="3">
        <v>313204250</v>
      </c>
      <c r="H26" s="3">
        <v>641165117</v>
      </c>
      <c r="I26" s="3">
        <v>981097870</v>
      </c>
    </row>
    <row r="27" spans="1:9" x14ac:dyDescent="0.25">
      <c r="A27" s="1"/>
      <c r="B27" s="4">
        <f t="shared" ref="B27:I27" si="2">SUM(B16:B26)</f>
        <v>3352543393</v>
      </c>
      <c r="C27" s="4">
        <f t="shared" si="2"/>
        <v>5113011808</v>
      </c>
      <c r="D27" s="4">
        <f t="shared" si="2"/>
        <v>1896750125</v>
      </c>
      <c r="E27" s="4">
        <f t="shared" si="2"/>
        <v>3895646428</v>
      </c>
      <c r="F27" s="4">
        <f t="shared" si="2"/>
        <v>5692005544</v>
      </c>
      <c r="G27" s="4">
        <f t="shared" si="2"/>
        <v>1927470352</v>
      </c>
      <c r="H27" s="4">
        <f t="shared" si="2"/>
        <v>3814938911</v>
      </c>
      <c r="I27" s="4">
        <f t="shared" si="2"/>
        <v>5679367705</v>
      </c>
    </row>
    <row r="28" spans="1:9" x14ac:dyDescent="0.25">
      <c r="A28" s="14" t="s">
        <v>100</v>
      </c>
      <c r="B28" s="4">
        <f>B14-B27</f>
        <v>3499355657</v>
      </c>
      <c r="C28" s="4">
        <f>C14-C27</f>
        <v>4624235914</v>
      </c>
      <c r="D28" s="4">
        <f>D14-D27</f>
        <v>1074736427</v>
      </c>
      <c r="E28" s="4">
        <f>E14-E27+1</f>
        <v>2595688178</v>
      </c>
      <c r="F28" s="4">
        <f>F14-F27</f>
        <v>4093140312</v>
      </c>
      <c r="G28" s="4">
        <f t="shared" ref="G28:I28" si="3">G14-G27</f>
        <v>1413537582</v>
      </c>
      <c r="H28" s="4">
        <f t="shared" si="3"/>
        <v>3363090535</v>
      </c>
      <c r="I28" s="4">
        <f t="shared" si="3"/>
        <v>5018107455</v>
      </c>
    </row>
    <row r="29" spans="1:9" x14ac:dyDescent="0.25">
      <c r="A29" s="12" t="s">
        <v>101</v>
      </c>
      <c r="B29" s="4"/>
      <c r="C29" s="4"/>
      <c r="D29" s="4"/>
      <c r="E29" s="4"/>
      <c r="F29" s="4"/>
    </row>
    <row r="30" spans="1:9" x14ac:dyDescent="0.25">
      <c r="A30" s="2" t="s">
        <v>45</v>
      </c>
      <c r="B30" s="3">
        <v>2082000000</v>
      </c>
      <c r="C30" s="3">
        <v>2829700000</v>
      </c>
      <c r="D30" s="3">
        <v>275700000</v>
      </c>
      <c r="E30" s="3">
        <v>1045700000</v>
      </c>
      <c r="F30" s="3">
        <v>1391100000</v>
      </c>
      <c r="G30" s="3">
        <v>296000000</v>
      </c>
      <c r="H30" s="3">
        <v>852000000</v>
      </c>
      <c r="I30" s="3">
        <v>1362000000</v>
      </c>
    </row>
    <row r="31" spans="1:9" x14ac:dyDescent="0.25">
      <c r="A31" s="2" t="s">
        <v>46</v>
      </c>
      <c r="B31" s="3">
        <v>-50000000</v>
      </c>
      <c r="C31" s="3">
        <v>-50000000</v>
      </c>
      <c r="D31" s="3">
        <v>9200000</v>
      </c>
      <c r="E31" s="3">
        <v>13677521</v>
      </c>
      <c r="F31" s="3">
        <v>21459168</v>
      </c>
      <c r="G31" s="3">
        <v>22312800</v>
      </c>
      <c r="H31" s="3">
        <v>9932980</v>
      </c>
      <c r="I31" s="3">
        <v>67032882</v>
      </c>
    </row>
    <row r="32" spans="1:9" x14ac:dyDescent="0.25">
      <c r="A32" s="2" t="s">
        <v>47</v>
      </c>
      <c r="B32" s="3">
        <v>3254819</v>
      </c>
      <c r="C32" s="3">
        <v>16945302</v>
      </c>
      <c r="D32" s="3"/>
      <c r="E32" s="3">
        <v>-6648639</v>
      </c>
      <c r="F32" s="3">
        <v>-4623202</v>
      </c>
      <c r="G32" s="3">
        <v>7384049</v>
      </c>
      <c r="H32" s="3">
        <v>579482</v>
      </c>
      <c r="I32" s="3">
        <v>16973844</v>
      </c>
    </row>
    <row r="33" spans="1:9" x14ac:dyDescent="0.25">
      <c r="A33" s="2" t="s">
        <v>48</v>
      </c>
      <c r="B33" s="3">
        <v>13000000</v>
      </c>
      <c r="C33" s="3">
        <v>34600000</v>
      </c>
      <c r="D33" s="3">
        <v>-64000000</v>
      </c>
      <c r="E33" s="3">
        <v>-62000000</v>
      </c>
      <c r="F33" s="3">
        <v>-40000000</v>
      </c>
      <c r="G33" s="3">
        <v>131500000</v>
      </c>
      <c r="H33" s="3">
        <v>61500000</v>
      </c>
      <c r="I33" s="3">
        <v>-83500000</v>
      </c>
    </row>
    <row r="34" spans="1:9" x14ac:dyDescent="0.25">
      <c r="A34" s="1"/>
      <c r="B34" s="4">
        <f t="shared" ref="B34:I34" si="4">SUM(B30:B33)</f>
        <v>2048254819</v>
      </c>
      <c r="C34" s="4">
        <f t="shared" si="4"/>
        <v>2831245302</v>
      </c>
      <c r="D34" s="4">
        <f t="shared" si="4"/>
        <v>220900000</v>
      </c>
      <c r="E34" s="4">
        <f t="shared" si="4"/>
        <v>990728882</v>
      </c>
      <c r="F34" s="4">
        <f t="shared" si="4"/>
        <v>1367935966</v>
      </c>
      <c r="G34" s="4">
        <f t="shared" si="4"/>
        <v>457196849</v>
      </c>
      <c r="H34" s="4">
        <f t="shared" si="4"/>
        <v>924012462</v>
      </c>
      <c r="I34" s="4">
        <f t="shared" si="4"/>
        <v>1362506726</v>
      </c>
    </row>
    <row r="35" spans="1:9" x14ac:dyDescent="0.25">
      <c r="A35" s="14" t="s">
        <v>102</v>
      </c>
      <c r="B35" s="4">
        <f>B28-B34</f>
        <v>1451100838</v>
      </c>
      <c r="C35" s="4">
        <f>C28-C34</f>
        <v>1792990612</v>
      </c>
      <c r="D35" s="4">
        <f>D28-D34</f>
        <v>853836427</v>
      </c>
      <c r="E35" s="4">
        <f>E28-E34</f>
        <v>1604959296</v>
      </c>
      <c r="F35" s="4">
        <f>F28-F34</f>
        <v>2725204346</v>
      </c>
      <c r="G35" s="4">
        <f t="shared" ref="G35:I35" si="5">G28-G34</f>
        <v>956340733</v>
      </c>
      <c r="H35" s="4">
        <f t="shared" si="5"/>
        <v>2439078073</v>
      </c>
      <c r="I35" s="4">
        <f t="shared" si="5"/>
        <v>3655600729</v>
      </c>
    </row>
    <row r="36" spans="1:9" x14ac:dyDescent="0.25">
      <c r="A36" s="14" t="s">
        <v>103</v>
      </c>
      <c r="B36" s="3">
        <f>B37+B38</f>
        <v>571673357</v>
      </c>
      <c r="C36" s="3">
        <f>C37+C38</f>
        <v>321917473</v>
      </c>
      <c r="D36" s="3">
        <f>D37+D38</f>
        <v>503235643</v>
      </c>
      <c r="E36" s="3">
        <f>E37+E38</f>
        <v>807084336</v>
      </c>
      <c r="F36" s="3">
        <f>F37+F38</f>
        <v>1420988462</v>
      </c>
      <c r="G36" s="3">
        <f t="shared" ref="G36:I36" si="6">G37+G38</f>
        <v>535410046</v>
      </c>
      <c r="H36" s="3">
        <f t="shared" si="6"/>
        <v>1419099533</v>
      </c>
      <c r="I36" s="3">
        <f t="shared" si="6"/>
        <v>2134217755</v>
      </c>
    </row>
    <row r="37" spans="1:9" x14ac:dyDescent="0.25">
      <c r="A37" s="2" t="s">
        <v>49</v>
      </c>
      <c r="B37" s="3">
        <v>571891727</v>
      </c>
      <c r="C37" s="3">
        <v>322422703</v>
      </c>
      <c r="D37" s="3">
        <v>503099056</v>
      </c>
      <c r="E37" s="3">
        <v>807002017</v>
      </c>
      <c r="F37">
        <v>1420939813</v>
      </c>
      <c r="G37" s="3">
        <v>535390676</v>
      </c>
      <c r="H37" s="3">
        <v>1418499221</v>
      </c>
      <c r="I37" s="3">
        <v>2133701634</v>
      </c>
    </row>
    <row r="38" spans="1:9" x14ac:dyDescent="0.25">
      <c r="A38" s="2" t="s">
        <v>50</v>
      </c>
      <c r="B38" s="3">
        <v>-218370</v>
      </c>
      <c r="C38" s="3">
        <v>-505230</v>
      </c>
      <c r="D38" s="3">
        <v>136587</v>
      </c>
      <c r="E38" s="3">
        <v>82319</v>
      </c>
      <c r="F38" s="3">
        <v>48649</v>
      </c>
      <c r="G38" s="3">
        <v>19370</v>
      </c>
      <c r="H38" s="3">
        <v>600312</v>
      </c>
      <c r="I38" s="3">
        <v>516121</v>
      </c>
    </row>
    <row r="39" spans="1:9" x14ac:dyDescent="0.25">
      <c r="A39" s="1" t="s">
        <v>104</v>
      </c>
      <c r="B39" s="4">
        <f>B35-B36-1</f>
        <v>879427480</v>
      </c>
      <c r="C39" s="4">
        <f t="shared" ref="C39:D39" si="7">C35-C36</f>
        <v>1471073139</v>
      </c>
      <c r="D39" s="4">
        <f t="shared" si="7"/>
        <v>350600784</v>
      </c>
      <c r="E39" s="4">
        <f>E35-E36</f>
        <v>797874960</v>
      </c>
      <c r="F39" s="4">
        <f>F35-F36</f>
        <v>1304215884</v>
      </c>
      <c r="G39" s="4">
        <f t="shared" ref="G39:I39" si="8">G35-G36</f>
        <v>420930687</v>
      </c>
      <c r="H39" s="4">
        <f t="shared" si="8"/>
        <v>1019978540</v>
      </c>
      <c r="I39" s="4">
        <f t="shared" si="8"/>
        <v>1521382974</v>
      </c>
    </row>
    <row r="40" spans="1:9" x14ac:dyDescent="0.25">
      <c r="A40" s="15" t="s">
        <v>105</v>
      </c>
      <c r="B40" s="6">
        <f>B39/('1'!B38/10)</f>
        <v>0.85435339041637182</v>
      </c>
      <c r="C40" s="6">
        <f>C39/('1'!C38/10)</f>
        <v>1.4291301470987745</v>
      </c>
      <c r="D40" s="6">
        <f>D39/('1'!D38/10)</f>
        <v>0.34060451294180394</v>
      </c>
      <c r="E40" s="6">
        <f>E39/('1'!E38/10)</f>
        <v>0.70466007478196557</v>
      </c>
      <c r="F40" s="6">
        <f>F39/('1'!F38/10)</f>
        <v>1.1518457263507342</v>
      </c>
      <c r="G40" s="6">
        <f>G39/('1'!G38/10)</f>
        <v>0.37175380154381604</v>
      </c>
      <c r="H40" s="6">
        <f>H39/('1'!H38/10)</f>
        <v>0.90081552960787403</v>
      </c>
      <c r="I40" s="6">
        <f>I39/('1'!I38/10)</f>
        <v>1.3436414156911698</v>
      </c>
    </row>
    <row r="41" spans="1:9" x14ac:dyDescent="0.25">
      <c r="A41" s="15" t="s">
        <v>106</v>
      </c>
      <c r="B41" s="4">
        <f>'1'!B38/10</f>
        <v>1029348616</v>
      </c>
      <c r="C41" s="4">
        <f>'1'!C38/10</f>
        <v>1029348616</v>
      </c>
      <c r="D41" s="4">
        <f>'1'!D38/10</f>
        <v>1029348616</v>
      </c>
      <c r="E41" s="4">
        <f>'1'!E38/10</f>
        <v>1132283477.5999999</v>
      </c>
      <c r="F41" s="4">
        <f>'1'!F38/10</f>
        <v>1132283477</v>
      </c>
      <c r="G41" s="4">
        <f>'1'!G38/10</f>
        <v>1132283477</v>
      </c>
      <c r="H41" s="4">
        <f>'1'!H38/10</f>
        <v>1132283477</v>
      </c>
      <c r="I41" s="4">
        <f>'1'!I38/10</f>
        <v>1132283477</v>
      </c>
    </row>
    <row r="44" spans="1:9" x14ac:dyDescent="0.25">
      <c r="F44">
        <v>1420939813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96" zoomScaleNormal="96"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46" sqref="I46"/>
    </sheetView>
  </sheetViews>
  <sheetFormatPr defaultRowHeight="15" x14ac:dyDescent="0.25"/>
  <cols>
    <col min="1" max="1" width="41.85546875" customWidth="1"/>
    <col min="2" max="6" width="14.5703125" bestFit="1" customWidth="1"/>
    <col min="7" max="7" width="17" customWidth="1"/>
    <col min="8" max="8" width="16.7109375" customWidth="1"/>
    <col min="9" max="9" width="15" bestFit="1" customWidth="1"/>
  </cols>
  <sheetData>
    <row r="1" spans="1:9" x14ac:dyDescent="0.25">
      <c r="A1" s="1" t="s">
        <v>84</v>
      </c>
    </row>
    <row r="2" spans="1:9" x14ac:dyDescent="0.25">
      <c r="A2" s="1" t="s">
        <v>123</v>
      </c>
    </row>
    <row r="3" spans="1:9" x14ac:dyDescent="0.25">
      <c r="A3" t="s">
        <v>83</v>
      </c>
    </row>
    <row r="4" spans="1:9" x14ac:dyDescent="0.25">
      <c r="B4" s="9" t="s">
        <v>80</v>
      </c>
      <c r="C4" s="9" t="s">
        <v>79</v>
      </c>
      <c r="D4" s="9" t="s">
        <v>81</v>
      </c>
      <c r="E4" s="9" t="s">
        <v>80</v>
      </c>
      <c r="F4" s="9" t="s">
        <v>79</v>
      </c>
      <c r="G4" s="16" t="s">
        <v>81</v>
      </c>
      <c r="H4" s="16" t="s">
        <v>80</v>
      </c>
      <c r="I4" s="16" t="s">
        <v>124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7">
        <v>43555</v>
      </c>
      <c r="H5" s="17">
        <v>43646</v>
      </c>
      <c r="I5" s="17">
        <v>43738</v>
      </c>
    </row>
    <row r="6" spans="1:9" ht="15.75" x14ac:dyDescent="0.25">
      <c r="A6" s="14" t="s">
        <v>107</v>
      </c>
      <c r="B6" s="10"/>
      <c r="C6" s="10"/>
      <c r="D6" s="10"/>
      <c r="E6" s="10"/>
      <c r="F6" s="10"/>
    </row>
    <row r="7" spans="1:9" ht="15.75" x14ac:dyDescent="0.25">
      <c r="A7" s="12" t="s">
        <v>108</v>
      </c>
      <c r="B7" s="10"/>
      <c r="C7" s="10"/>
      <c r="D7" s="10"/>
      <c r="E7" s="10"/>
      <c r="F7" s="10"/>
    </row>
    <row r="8" spans="1:9" x14ac:dyDescent="0.25">
      <c r="A8" s="2" t="s">
        <v>51</v>
      </c>
      <c r="B8" s="3">
        <v>8486519233</v>
      </c>
      <c r="C8" s="3">
        <v>12764434464</v>
      </c>
      <c r="D8" s="3">
        <v>4884747335</v>
      </c>
      <c r="E8" s="3">
        <v>10275766636</v>
      </c>
      <c r="F8" s="3">
        <v>15321593920</v>
      </c>
      <c r="G8" s="3">
        <v>5311905089</v>
      </c>
      <c r="H8" s="3">
        <v>11209564548</v>
      </c>
      <c r="I8" s="3">
        <v>16931802435</v>
      </c>
    </row>
    <row r="9" spans="1:9" x14ac:dyDescent="0.25">
      <c r="A9" s="2" t="s">
        <v>52</v>
      </c>
      <c r="B9" s="3">
        <v>-5399627623</v>
      </c>
      <c r="C9" s="3">
        <v>-7699039219</v>
      </c>
      <c r="D9" s="3">
        <v>-2280778810</v>
      </c>
      <c r="E9" s="3">
        <v>-4859161019</v>
      </c>
      <c r="F9" s="3">
        <v>-7124451487</v>
      </c>
      <c r="G9" s="3">
        <v>-2600616264</v>
      </c>
      <c r="H9" s="3">
        <v>-5555444811</v>
      </c>
      <c r="I9" s="3">
        <v>-8444451762</v>
      </c>
    </row>
    <row r="10" spans="1:9" x14ac:dyDescent="0.25">
      <c r="A10" s="2" t="s">
        <v>53</v>
      </c>
      <c r="B10" s="3">
        <v>76295593</v>
      </c>
      <c r="C10" s="3">
        <v>79582898</v>
      </c>
      <c r="D10" s="3">
        <v>25818769</v>
      </c>
      <c r="E10" s="3">
        <v>106642540</v>
      </c>
      <c r="F10" s="3">
        <v>133654076</v>
      </c>
      <c r="G10" s="3">
        <v>15314870</v>
      </c>
      <c r="H10" s="3">
        <v>73227241</v>
      </c>
      <c r="I10" s="3">
        <v>73758382</v>
      </c>
    </row>
    <row r="11" spans="1:9" x14ac:dyDescent="0.25">
      <c r="A11" s="2" t="s">
        <v>54</v>
      </c>
      <c r="B11" s="3">
        <v>1107646026</v>
      </c>
      <c r="C11" s="3">
        <v>1738955262</v>
      </c>
      <c r="D11" s="3">
        <v>507917853</v>
      </c>
      <c r="E11" s="3">
        <v>1090214637</v>
      </c>
      <c r="F11" s="3">
        <v>1667095909</v>
      </c>
      <c r="G11" s="3">
        <v>648435428</v>
      </c>
      <c r="H11" s="3">
        <v>1179964422</v>
      </c>
      <c r="I11" s="3">
        <v>1707110590</v>
      </c>
    </row>
    <row r="12" spans="1:9" x14ac:dyDescent="0.25">
      <c r="A12" s="2" t="s">
        <v>55</v>
      </c>
      <c r="B12" s="3">
        <v>71572352</v>
      </c>
      <c r="C12" s="3">
        <v>192824785</v>
      </c>
      <c r="D12" s="3">
        <v>14736678</v>
      </c>
      <c r="E12" s="3">
        <v>53147930</v>
      </c>
      <c r="F12" s="3">
        <v>92708582</v>
      </c>
      <c r="G12" s="3">
        <v>184336258</v>
      </c>
      <c r="H12" s="3">
        <v>225278219</v>
      </c>
      <c r="I12" s="3">
        <v>349065132</v>
      </c>
    </row>
    <row r="13" spans="1:9" x14ac:dyDescent="0.25">
      <c r="A13" s="2" t="s">
        <v>56</v>
      </c>
      <c r="B13" s="3">
        <v>-2128064038</v>
      </c>
      <c r="C13" s="3">
        <v>-3089176757</v>
      </c>
      <c r="D13" s="3">
        <v>-927794336</v>
      </c>
      <c r="E13" s="3">
        <v>-2198531233</v>
      </c>
      <c r="F13" s="3">
        <v>-3202376020</v>
      </c>
      <c r="G13" s="3">
        <v>-1001917735</v>
      </c>
      <c r="H13" s="3">
        <v>-2274563900</v>
      </c>
      <c r="I13" s="3">
        <v>-3346973601</v>
      </c>
    </row>
    <row r="14" spans="1:9" x14ac:dyDescent="0.25">
      <c r="A14" s="2" t="s">
        <v>57</v>
      </c>
      <c r="B14" s="3">
        <v>-363609343</v>
      </c>
      <c r="C14" s="3">
        <v>-544606500</v>
      </c>
      <c r="D14" s="3">
        <v>-211298473</v>
      </c>
      <c r="E14" s="3">
        <v>-395870533</v>
      </c>
      <c r="F14" s="3">
        <v>-600838005</v>
      </c>
      <c r="G14" s="3">
        <v>-160037430</v>
      </c>
      <c r="H14" s="3">
        <v>-345645286</v>
      </c>
      <c r="I14" s="3">
        <v>-532998718</v>
      </c>
    </row>
    <row r="15" spans="1:9" x14ac:dyDescent="0.25">
      <c r="A15" s="2" t="s">
        <v>58</v>
      </c>
      <c r="B15" s="3">
        <v>-232425994</v>
      </c>
      <c r="C15" s="3">
        <v>-398650376</v>
      </c>
      <c r="D15" s="3">
        <v>-103813284</v>
      </c>
      <c r="E15" s="3">
        <v>-149553822</v>
      </c>
      <c r="F15" s="3">
        <v>-277132213</v>
      </c>
      <c r="G15" s="3">
        <v>-329778127</v>
      </c>
      <c r="H15" s="3">
        <v>-689979571</v>
      </c>
      <c r="I15" s="3">
        <v>-1007224460</v>
      </c>
    </row>
    <row r="16" spans="1:9" x14ac:dyDescent="0.25">
      <c r="A16" s="2" t="s">
        <v>59</v>
      </c>
      <c r="B16" s="3">
        <v>2307671012</v>
      </c>
      <c r="C16" s="3">
        <v>2565334823</v>
      </c>
      <c r="D16" s="3">
        <v>231644360</v>
      </c>
      <c r="E16" s="3">
        <v>548929613</v>
      </c>
      <c r="F16" s="3">
        <v>810466903</v>
      </c>
      <c r="G16" s="3">
        <v>190689379</v>
      </c>
      <c r="H16" s="3">
        <v>470673980</v>
      </c>
      <c r="I16" s="3">
        <v>914883574</v>
      </c>
    </row>
    <row r="17" spans="1:9" x14ac:dyDescent="0.25">
      <c r="A17" s="2" t="s">
        <v>60</v>
      </c>
      <c r="B17" s="3">
        <v>-1033727598</v>
      </c>
      <c r="C17" s="3">
        <v>-1551584593</v>
      </c>
      <c r="D17" s="3">
        <v>-521135644</v>
      </c>
      <c r="E17" s="3">
        <v>-1039050863</v>
      </c>
      <c r="F17" s="3">
        <v>-1607542404</v>
      </c>
      <c r="G17" s="3">
        <v>-446606862</v>
      </c>
      <c r="H17" s="3">
        <v>-1092342645</v>
      </c>
      <c r="I17" s="3">
        <v>-1576320962</v>
      </c>
    </row>
    <row r="18" spans="1:9" x14ac:dyDescent="0.25">
      <c r="A18" s="1"/>
      <c r="B18" s="4">
        <f t="shared" ref="B18:I18" si="0">SUM(B8:B17)</f>
        <v>2892249620</v>
      </c>
      <c r="C18" s="4">
        <f>SUM(C8:C17)</f>
        <v>4058074787</v>
      </c>
      <c r="D18" s="4">
        <f t="shared" si="0"/>
        <v>1620044448</v>
      </c>
      <c r="E18" s="4">
        <f t="shared" si="0"/>
        <v>3432533886</v>
      </c>
      <c r="F18" s="4">
        <f t="shared" si="0"/>
        <v>5213179261</v>
      </c>
      <c r="G18" s="4">
        <f t="shared" si="0"/>
        <v>1811724606</v>
      </c>
      <c r="H18" s="4">
        <f t="shared" si="0"/>
        <v>3200732197</v>
      </c>
      <c r="I18" s="4">
        <f t="shared" si="0"/>
        <v>5068650610</v>
      </c>
    </row>
    <row r="19" spans="1:9" x14ac:dyDescent="0.25">
      <c r="A19" s="13" t="s">
        <v>61</v>
      </c>
      <c r="B19" s="3"/>
      <c r="C19" s="3"/>
      <c r="D19" s="3"/>
      <c r="E19" s="3"/>
      <c r="F19" s="3"/>
    </row>
    <row r="20" spans="1:9" x14ac:dyDescent="0.25">
      <c r="A20" s="2" t="s">
        <v>62</v>
      </c>
      <c r="B20" s="3">
        <v>17464708815</v>
      </c>
      <c r="C20" s="3">
        <v>17114133114</v>
      </c>
      <c r="D20" s="3">
        <v>-1797413787</v>
      </c>
      <c r="E20" s="3">
        <v>2301276409</v>
      </c>
      <c r="F20" s="3">
        <v>-1699304576</v>
      </c>
      <c r="G20" s="3">
        <v>-1121616260</v>
      </c>
      <c r="H20" s="3">
        <v>-4735922297</v>
      </c>
      <c r="I20" s="3">
        <v>-21823117019</v>
      </c>
    </row>
    <row r="21" spans="1:9" x14ac:dyDescent="0.25">
      <c r="A21" s="2" t="s">
        <v>63</v>
      </c>
      <c r="B21" s="3">
        <v>-5975561758</v>
      </c>
      <c r="C21" s="3">
        <v>-14546937114</v>
      </c>
      <c r="D21" s="3">
        <v>3698984334</v>
      </c>
      <c r="E21" s="3">
        <v>-2681835379</v>
      </c>
      <c r="F21" s="3">
        <v>-2545788808</v>
      </c>
      <c r="G21" s="3">
        <v>-8565987108</v>
      </c>
      <c r="H21" s="3">
        <v>-11557601852</v>
      </c>
      <c r="I21" s="3">
        <v>-4382791100</v>
      </c>
    </row>
    <row r="22" spans="1:9" x14ac:dyDescent="0.25">
      <c r="A22" s="2" t="s">
        <v>10</v>
      </c>
      <c r="B22" s="3">
        <v>-13300501374</v>
      </c>
      <c r="C22" s="3">
        <v>8383956674</v>
      </c>
      <c r="D22" s="3">
        <v>-269945255</v>
      </c>
      <c r="E22" s="3">
        <v>-101167555</v>
      </c>
      <c r="F22" s="3">
        <v>-3166693153</v>
      </c>
      <c r="G22" s="3">
        <v>-758678430</v>
      </c>
      <c r="H22" s="3">
        <v>-615867346</v>
      </c>
      <c r="I22" s="3">
        <v>2572747807</v>
      </c>
    </row>
    <row r="23" spans="1:9" x14ac:dyDescent="0.25">
      <c r="A23" s="2" t="s">
        <v>64</v>
      </c>
      <c r="B23" s="3">
        <v>1248412713</v>
      </c>
      <c r="C23" s="3">
        <v>4138853539</v>
      </c>
      <c r="D23" s="3">
        <v>-70698375</v>
      </c>
      <c r="E23" s="3">
        <v>3006835954</v>
      </c>
      <c r="F23" s="3">
        <v>5736670774</v>
      </c>
      <c r="G23" s="3">
        <v>3599674632</v>
      </c>
      <c r="H23" s="3">
        <v>937731395</v>
      </c>
      <c r="I23" s="3">
        <v>1288684118</v>
      </c>
    </row>
    <row r="24" spans="1:9" x14ac:dyDescent="0.25">
      <c r="A24" s="2" t="s">
        <v>65</v>
      </c>
      <c r="B24" s="3">
        <v>-294428143</v>
      </c>
      <c r="C24" s="3">
        <v>-2923331585</v>
      </c>
      <c r="D24" s="3">
        <v>3177820892</v>
      </c>
      <c r="E24" s="3">
        <v>-466857154</v>
      </c>
      <c r="F24" s="3">
        <v>2314638534</v>
      </c>
      <c r="G24" s="3">
        <v>7288455487</v>
      </c>
      <c r="H24" s="3">
        <v>12038401082</v>
      </c>
      <c r="I24" s="3">
        <v>14135044779</v>
      </c>
    </row>
    <row r="25" spans="1:9" x14ac:dyDescent="0.25">
      <c r="A25" s="2" t="s">
        <v>66</v>
      </c>
      <c r="B25" s="3">
        <v>-729721437</v>
      </c>
      <c r="C25" s="3">
        <v>-729721437</v>
      </c>
      <c r="D25" s="3">
        <v>-1096413475</v>
      </c>
      <c r="E25" s="3">
        <v>690888013</v>
      </c>
      <c r="F25" s="3">
        <v>-1024798089</v>
      </c>
      <c r="G25" s="3">
        <v>-454623194</v>
      </c>
      <c r="H25" s="3">
        <v>1831006831</v>
      </c>
      <c r="I25" s="3">
        <v>369918861</v>
      </c>
    </row>
    <row r="26" spans="1:9" x14ac:dyDescent="0.25">
      <c r="A26" s="2" t="s">
        <v>19</v>
      </c>
      <c r="B26" s="3">
        <v>3437875565</v>
      </c>
      <c r="C26" s="3">
        <v>2080453941</v>
      </c>
      <c r="D26" s="3">
        <v>95005002</v>
      </c>
      <c r="E26" s="3">
        <v>38503623</v>
      </c>
      <c r="F26" s="3">
        <v>547300841</v>
      </c>
      <c r="G26" s="3">
        <v>427807079</v>
      </c>
      <c r="H26" s="3">
        <v>387724234</v>
      </c>
      <c r="I26" s="3">
        <v>527845240</v>
      </c>
    </row>
    <row r="27" spans="1:9" x14ac:dyDescent="0.25">
      <c r="B27" s="4">
        <f t="shared" ref="B27:I27" si="1">SUM(B20:B26)</f>
        <v>1850784381</v>
      </c>
      <c r="C27" s="4">
        <f t="shared" si="1"/>
        <v>13517407132</v>
      </c>
      <c r="D27" s="4">
        <f t="shared" si="1"/>
        <v>3737339336</v>
      </c>
      <c r="E27" s="4">
        <f t="shared" si="1"/>
        <v>2787643911</v>
      </c>
      <c r="F27" s="4">
        <f t="shared" si="1"/>
        <v>162025523</v>
      </c>
      <c r="G27" s="4">
        <f t="shared" si="1"/>
        <v>415032206</v>
      </c>
      <c r="H27" s="4">
        <f t="shared" si="1"/>
        <v>-1714527953</v>
      </c>
      <c r="I27" s="4">
        <f t="shared" si="1"/>
        <v>-7311667314</v>
      </c>
    </row>
    <row r="28" spans="1:9" x14ac:dyDescent="0.25">
      <c r="A28" s="1"/>
      <c r="B28" s="4">
        <f t="shared" ref="B28:E28" si="2">B18+B27</f>
        <v>4743034001</v>
      </c>
      <c r="C28" s="4">
        <f t="shared" si="2"/>
        <v>17575481919</v>
      </c>
      <c r="D28" s="4">
        <f t="shared" si="2"/>
        <v>5357383784</v>
      </c>
      <c r="E28" s="4">
        <f t="shared" si="2"/>
        <v>6220177797</v>
      </c>
      <c r="F28" s="4">
        <f>F18+F27</f>
        <v>5375204784</v>
      </c>
      <c r="G28" s="4">
        <f t="shared" ref="G28:I28" si="3">G18+G27</f>
        <v>2226756812</v>
      </c>
      <c r="H28" s="4">
        <f t="shared" si="3"/>
        <v>1486204244</v>
      </c>
      <c r="I28" s="4">
        <f t="shared" si="3"/>
        <v>-2243016704</v>
      </c>
    </row>
    <row r="29" spans="1:9" x14ac:dyDescent="0.25">
      <c r="B29" s="3"/>
      <c r="C29" s="3"/>
      <c r="D29" s="3"/>
      <c r="E29" s="3"/>
      <c r="F29" s="3"/>
    </row>
    <row r="30" spans="1:9" x14ac:dyDescent="0.25">
      <c r="A30" s="14" t="s">
        <v>109</v>
      </c>
      <c r="B30" s="3"/>
      <c r="C30" s="3"/>
      <c r="D30" s="3"/>
      <c r="E30" s="3"/>
      <c r="F30" s="3"/>
    </row>
    <row r="31" spans="1:9" x14ac:dyDescent="0.25">
      <c r="A31" s="2" t="s">
        <v>73</v>
      </c>
      <c r="B31" s="3"/>
      <c r="C31" s="3"/>
      <c r="D31" s="3"/>
      <c r="E31" s="3"/>
      <c r="F31" s="3"/>
    </row>
    <row r="32" spans="1:9" x14ac:dyDescent="0.25">
      <c r="A32" s="2" t="s">
        <v>67</v>
      </c>
      <c r="B32" s="3">
        <v>175201415</v>
      </c>
      <c r="C32" s="3">
        <v>236917747</v>
      </c>
      <c r="D32" s="3"/>
      <c r="E32" s="3">
        <v>-17816840</v>
      </c>
      <c r="F32" s="3">
        <v>-61210420</v>
      </c>
      <c r="G32" s="3">
        <v>-417277498</v>
      </c>
      <c r="H32" s="3">
        <v>-582742491</v>
      </c>
      <c r="I32" s="3">
        <v>-533119688</v>
      </c>
    </row>
    <row r="33" spans="1:9" x14ac:dyDescent="0.25">
      <c r="A33" s="2" t="s">
        <v>68</v>
      </c>
      <c r="B33" s="3">
        <v>-166541290</v>
      </c>
      <c r="C33" s="3">
        <v>-279611972</v>
      </c>
      <c r="D33" s="3">
        <v>-73506763</v>
      </c>
      <c r="E33" s="3">
        <v>-652541543</v>
      </c>
      <c r="F33" s="3">
        <v>-701520581</v>
      </c>
      <c r="G33" s="3">
        <v>-212485922</v>
      </c>
      <c r="H33" s="3">
        <v>-377774900</v>
      </c>
      <c r="I33" s="3">
        <v>-441112973</v>
      </c>
    </row>
    <row r="34" spans="1:9" x14ac:dyDescent="0.25">
      <c r="A34" s="2" t="s">
        <v>74</v>
      </c>
      <c r="B34" s="3"/>
      <c r="C34" s="3"/>
      <c r="D34" s="3"/>
      <c r="E34" s="3"/>
      <c r="F34" s="3"/>
    </row>
    <row r="35" spans="1:9" x14ac:dyDescent="0.25">
      <c r="A35" s="2" t="s">
        <v>69</v>
      </c>
      <c r="B35" s="3">
        <v>622394</v>
      </c>
      <c r="C35" s="3">
        <v>624244</v>
      </c>
      <c r="D35" s="3">
        <v>-13365882</v>
      </c>
      <c r="E35" s="3">
        <v>25660</v>
      </c>
      <c r="F35" s="3">
        <v>527310</v>
      </c>
      <c r="G35" s="3">
        <v>1588055</v>
      </c>
      <c r="H35" s="3">
        <v>1611970</v>
      </c>
      <c r="I35" s="3">
        <v>4809374</v>
      </c>
    </row>
    <row r="36" spans="1:9" x14ac:dyDescent="0.25">
      <c r="A36" s="1"/>
      <c r="B36" s="4">
        <f t="shared" ref="B36" si="4">SUM(B31:B35)</f>
        <v>9282519</v>
      </c>
      <c r="C36" s="4">
        <f>SUM(C31:C35)</f>
        <v>-42069981</v>
      </c>
      <c r="D36" s="4">
        <f>SUM(D31:D35)</f>
        <v>-86872645</v>
      </c>
      <c r="E36" s="4">
        <f>SUM(E31:E35)</f>
        <v>-670332723</v>
      </c>
      <c r="F36" s="4">
        <f>SUM(F31:F35)</f>
        <v>-762203691</v>
      </c>
      <c r="G36" s="4">
        <f t="shared" ref="G36:I36" si="5">SUM(G31:G35)</f>
        <v>-628175365</v>
      </c>
      <c r="H36" s="4">
        <f t="shared" si="5"/>
        <v>-958905421</v>
      </c>
      <c r="I36" s="4">
        <f t="shared" si="5"/>
        <v>-969423287</v>
      </c>
    </row>
    <row r="37" spans="1:9" x14ac:dyDescent="0.25">
      <c r="B37" s="3"/>
      <c r="C37" s="3"/>
      <c r="D37" s="3"/>
      <c r="E37" s="3"/>
      <c r="F37" s="3"/>
    </row>
    <row r="38" spans="1:9" x14ac:dyDescent="0.25">
      <c r="A38" s="14" t="s">
        <v>110</v>
      </c>
      <c r="B38" s="3"/>
      <c r="C38" s="3"/>
      <c r="D38" s="3"/>
      <c r="E38" s="3"/>
      <c r="F38" s="3"/>
    </row>
    <row r="39" spans="1:9" x14ac:dyDescent="0.25">
      <c r="A39" s="8" t="s">
        <v>82</v>
      </c>
      <c r="B39" s="3"/>
      <c r="C39" s="3"/>
      <c r="D39" s="3"/>
      <c r="E39" s="3"/>
      <c r="F39" s="3">
        <v>7000000000</v>
      </c>
    </row>
    <row r="40" spans="1:9" x14ac:dyDescent="0.25">
      <c r="A40" s="2" t="s">
        <v>70</v>
      </c>
      <c r="B40" s="3"/>
      <c r="C40" s="3"/>
      <c r="D40" s="3">
        <v>-500000000</v>
      </c>
      <c r="E40" s="3">
        <v>-500000000</v>
      </c>
      <c r="F40" s="3">
        <v>-500000000</v>
      </c>
      <c r="G40" s="3">
        <v>-500000000</v>
      </c>
      <c r="H40" s="3">
        <v>-500000000</v>
      </c>
      <c r="I40" s="3">
        <v>-500000000</v>
      </c>
    </row>
    <row r="41" spans="1:9" x14ac:dyDescent="0.25">
      <c r="A41" s="2" t="s">
        <v>71</v>
      </c>
      <c r="B41" s="3">
        <v>-1705034284</v>
      </c>
      <c r="C41" s="3">
        <v>-1705034284</v>
      </c>
      <c r="D41" s="3"/>
      <c r="E41" s="3">
        <v>-788631461</v>
      </c>
      <c r="F41" s="3">
        <v>-788631461</v>
      </c>
      <c r="H41" s="3">
        <v>-1468031992</v>
      </c>
      <c r="I41" s="3">
        <v>-1468031992</v>
      </c>
    </row>
    <row r="42" spans="1:9" x14ac:dyDescent="0.25">
      <c r="A42" s="1"/>
      <c r="B42" s="4">
        <f t="shared" ref="B42:E42" si="6">SUM(B40:B41)</f>
        <v>-1705034284</v>
      </c>
      <c r="C42" s="4">
        <f t="shared" si="6"/>
        <v>-1705034284</v>
      </c>
      <c r="D42" s="4">
        <f t="shared" si="6"/>
        <v>-500000000</v>
      </c>
      <c r="E42" s="4">
        <f t="shared" si="6"/>
        <v>-1288631461</v>
      </c>
      <c r="F42" s="4">
        <f>F39+F40+F41</f>
        <v>5711368539</v>
      </c>
      <c r="G42" s="4">
        <f t="shared" ref="G42:I42" si="7">G39+G40+G41</f>
        <v>-500000000</v>
      </c>
      <c r="H42" s="4">
        <f t="shared" si="7"/>
        <v>-1968031992</v>
      </c>
      <c r="I42" s="4">
        <f t="shared" si="7"/>
        <v>-1968031992</v>
      </c>
    </row>
    <row r="43" spans="1:9" x14ac:dyDescent="0.25">
      <c r="B43" s="3"/>
      <c r="C43" s="3"/>
      <c r="D43" s="3"/>
      <c r="E43" s="3"/>
      <c r="F43" s="3"/>
    </row>
    <row r="44" spans="1:9" x14ac:dyDescent="0.25">
      <c r="A44" s="14" t="s">
        <v>111</v>
      </c>
      <c r="B44" s="4">
        <f t="shared" ref="B44:I44" si="8">B28+B36+B42</f>
        <v>3047282236</v>
      </c>
      <c r="C44" s="4">
        <f t="shared" si="8"/>
        <v>15828377654</v>
      </c>
      <c r="D44" s="4">
        <f t="shared" si="8"/>
        <v>4770511139</v>
      </c>
      <c r="E44" s="4">
        <f t="shared" si="8"/>
        <v>4261213613</v>
      </c>
      <c r="F44" s="4">
        <f t="shared" si="8"/>
        <v>10324369632</v>
      </c>
      <c r="G44" s="4">
        <f t="shared" si="8"/>
        <v>1098581447</v>
      </c>
      <c r="H44" s="4">
        <f t="shared" si="8"/>
        <v>-1440733169</v>
      </c>
      <c r="I44" s="4">
        <f t="shared" si="8"/>
        <v>-5180471983</v>
      </c>
    </row>
    <row r="45" spans="1:9" x14ac:dyDescent="0.25">
      <c r="A45" s="15" t="s">
        <v>72</v>
      </c>
      <c r="B45" s="3">
        <v>15453404</v>
      </c>
      <c r="C45" s="3">
        <v>17106017</v>
      </c>
      <c r="D45" s="3">
        <v>-405948</v>
      </c>
      <c r="E45" s="3">
        <v>5942898</v>
      </c>
      <c r="F45" s="3">
        <v>6390161</v>
      </c>
      <c r="G45" s="3">
        <v>2720423</v>
      </c>
      <c r="H45" s="3">
        <v>6800172</v>
      </c>
      <c r="I45" s="3">
        <v>7637108</v>
      </c>
    </row>
    <row r="46" spans="1:9" x14ac:dyDescent="0.25">
      <c r="A46" s="15" t="s">
        <v>112</v>
      </c>
      <c r="B46" s="3">
        <v>21909486586</v>
      </c>
      <c r="C46" s="3">
        <v>21909486586</v>
      </c>
      <c r="D46" s="3">
        <v>29860716758</v>
      </c>
      <c r="E46" s="3">
        <v>29860716758</v>
      </c>
      <c r="F46" s="3">
        <v>29860716758</v>
      </c>
      <c r="G46" s="3">
        <v>31303685171</v>
      </c>
      <c r="H46" s="3">
        <v>31303685171</v>
      </c>
      <c r="I46" s="3">
        <v>31303685171</v>
      </c>
    </row>
    <row r="47" spans="1:9" x14ac:dyDescent="0.25">
      <c r="A47" s="14" t="s">
        <v>113</v>
      </c>
      <c r="B47" s="4">
        <f t="shared" ref="B47:I47" si="9">SUM(B44:B46)</f>
        <v>24972222226</v>
      </c>
      <c r="C47" s="4">
        <f t="shared" si="9"/>
        <v>37754970257</v>
      </c>
      <c r="D47" s="4">
        <f t="shared" si="9"/>
        <v>34630821949</v>
      </c>
      <c r="E47" s="4">
        <f t="shared" si="9"/>
        <v>34127873269</v>
      </c>
      <c r="F47" s="4">
        <f t="shared" si="9"/>
        <v>40191476551</v>
      </c>
      <c r="G47" s="4">
        <f t="shared" si="9"/>
        <v>32404987041</v>
      </c>
      <c r="H47" s="4">
        <f t="shared" si="9"/>
        <v>29869752174</v>
      </c>
      <c r="I47" s="4">
        <f t="shared" si="9"/>
        <v>26130850296</v>
      </c>
    </row>
    <row r="48" spans="1:9" x14ac:dyDescent="0.25">
      <c r="A48" s="15" t="s">
        <v>114</v>
      </c>
      <c r="B48" s="6">
        <f>B28/('1'!B38/10)</f>
        <v>4.6078014069044997</v>
      </c>
      <c r="C48" s="6">
        <f>C28/('1'!C38/10)</f>
        <v>17.074372710867859</v>
      </c>
      <c r="D48" s="6">
        <f>D28/('1'!D38/10)</f>
        <v>5.2046349513914345</v>
      </c>
      <c r="E48" s="6">
        <f>E28/('1'!E38/10)</f>
        <v>5.4934810231306699</v>
      </c>
      <c r="F48" s="6">
        <f>F28/('1'!F38/10)</f>
        <v>4.747225313436239</v>
      </c>
      <c r="G48" s="6">
        <f>G28/('1'!G38/10)</f>
        <v>1.9666071767644455</v>
      </c>
      <c r="H48" s="6">
        <f>H28/('1'!H38/10)</f>
        <v>1.3125725793841996</v>
      </c>
      <c r="I48" s="6">
        <f>I28/('1'!I38/10)</f>
        <v>-1.9809674428376385</v>
      </c>
    </row>
    <row r="49" spans="1:9" x14ac:dyDescent="0.25">
      <c r="A49" s="14" t="s">
        <v>115</v>
      </c>
      <c r="B49" s="4">
        <f>'1'!B38/10</f>
        <v>1029348616</v>
      </c>
      <c r="C49" s="4">
        <f>'1'!C38/10</f>
        <v>1029348616</v>
      </c>
      <c r="D49" s="4">
        <f>'1'!D38/10</f>
        <v>1029348616</v>
      </c>
      <c r="E49" s="4">
        <f>'1'!E38/10</f>
        <v>1132283477.5999999</v>
      </c>
      <c r="F49" s="4">
        <f>'1'!F38/10</f>
        <v>1132283477</v>
      </c>
      <c r="G49" s="4">
        <f>'1'!G38/10</f>
        <v>1132283477</v>
      </c>
      <c r="H49" s="4">
        <f>'1'!H38/10</f>
        <v>1132283477</v>
      </c>
      <c r="I49" s="4">
        <f>'1'!I38/10</f>
        <v>1132283477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:XFD7"/>
    </sheetView>
  </sheetViews>
  <sheetFormatPr defaultRowHeight="15" x14ac:dyDescent="0.25"/>
  <cols>
    <col min="1" max="1" width="34.5703125" bestFit="1" customWidth="1"/>
  </cols>
  <sheetData>
    <row r="1" spans="1:6" x14ac:dyDescent="0.25">
      <c r="A1" s="1" t="s">
        <v>84</v>
      </c>
    </row>
    <row r="2" spans="1:6" x14ac:dyDescent="0.25">
      <c r="A2" s="1" t="s">
        <v>75</v>
      </c>
    </row>
    <row r="3" spans="1:6" x14ac:dyDescent="0.25">
      <c r="A3" t="s">
        <v>83</v>
      </c>
    </row>
    <row r="4" spans="1:6" x14ac:dyDescent="0.25">
      <c r="B4" s="9" t="s">
        <v>80</v>
      </c>
      <c r="C4" s="9" t="s">
        <v>79</v>
      </c>
      <c r="D4" s="9" t="s">
        <v>81</v>
      </c>
      <c r="E4" s="9" t="s">
        <v>80</v>
      </c>
      <c r="F4" s="9" t="s">
        <v>79</v>
      </c>
    </row>
    <row r="5" spans="1:6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</row>
    <row r="6" spans="1:6" x14ac:dyDescent="0.25">
      <c r="A6" t="s">
        <v>116</v>
      </c>
      <c r="B6" s="7">
        <f>'2'!B7/'2'!B8</f>
        <v>0.3004645803090194</v>
      </c>
      <c r="C6" s="7">
        <f>'2'!C7/'2'!C8</f>
        <v>0.32475972122373248</v>
      </c>
      <c r="D6" s="7">
        <f>'2'!D7/'2'!D8</f>
        <v>0.39436547826505086</v>
      </c>
      <c r="E6" s="7">
        <f>'2'!E7/'2'!E8</f>
        <v>0.41684862977531295</v>
      </c>
      <c r="F6" s="7">
        <f>'2'!F7/'2'!F8</f>
        <v>0.41598319760980185</v>
      </c>
    </row>
    <row r="7" spans="1:6" x14ac:dyDescent="0.25">
      <c r="A7" t="s">
        <v>76</v>
      </c>
      <c r="B7" s="7">
        <f>'2'!B28/'2'!B14</f>
        <v>0.5107132535760287</v>
      </c>
      <c r="C7" s="7">
        <f>'2'!C28/'2'!C14</f>
        <v>0.47490174287670239</v>
      </c>
      <c r="D7" s="7">
        <f>'2'!D28/'2'!D14</f>
        <v>0.36168308629114737</v>
      </c>
      <c r="E7" s="7">
        <f>'2'!E28/'2'!E14</f>
        <v>0.39986972417053518</v>
      </c>
      <c r="F7" s="7">
        <f>'2'!F28/'2'!F14</f>
        <v>0.41830141034537482</v>
      </c>
    </row>
    <row r="8" spans="1:6" x14ac:dyDescent="0.25">
      <c r="A8" t="s">
        <v>77</v>
      </c>
      <c r="B8" s="7">
        <f>'2'!B39/'2'!B14</f>
        <v>0.12834799134993094</v>
      </c>
      <c r="C8" s="7">
        <f>'2'!C39/'2'!C14</f>
        <v>0.15107689369721058</v>
      </c>
      <c r="D8" s="7">
        <f>'2'!D39/'2'!D14</f>
        <v>0.11798834619124333</v>
      </c>
      <c r="E8" s="7">
        <f>'2'!E39/'2'!E14</f>
        <v>0.12291385493907997</v>
      </c>
      <c r="F8" s="7">
        <f>'2'!F39/'2'!F14</f>
        <v>0.1332852778275439</v>
      </c>
    </row>
    <row r="9" spans="1:6" x14ac:dyDescent="0.25">
      <c r="A9" t="s">
        <v>117</v>
      </c>
      <c r="B9" s="7">
        <f>'2'!B39/'1'!B23</f>
        <v>3.3482499690614094E-3</v>
      </c>
      <c r="C9" s="7">
        <f>'2'!C39/'1'!C23</f>
        <v>5.6264692707550896E-3</v>
      </c>
      <c r="D9" s="7">
        <f>'2'!D39/'1'!D23</f>
        <v>1.2280259296548945E-3</v>
      </c>
      <c r="E9" s="7">
        <f>'2'!E39/'1'!E23</f>
        <v>2.7842068473741518E-3</v>
      </c>
      <c r="F9" s="7">
        <f>'2'!F39/'1'!F23</f>
        <v>4.3477453036914809E-3</v>
      </c>
    </row>
    <row r="10" spans="1:6" x14ac:dyDescent="0.25">
      <c r="A10" t="s">
        <v>118</v>
      </c>
      <c r="B10" s="7">
        <f>'2'!B39/'1'!B47</f>
        <v>3.5952095506297715E-2</v>
      </c>
      <c r="C10" s="7">
        <f>'2'!C39/'1'!C47</f>
        <v>5.8717093342250753E-2</v>
      </c>
      <c r="D10" s="7">
        <f>'2'!D39/'1'!D47</f>
        <v>1.3937793409143598E-2</v>
      </c>
      <c r="E10" s="7">
        <f>'2'!E39/'1'!E47</f>
        <v>3.2137975521728181E-2</v>
      </c>
      <c r="F10" s="7">
        <f>'2'!F39/'1'!F47</f>
        <v>5.1488258926734684E-2</v>
      </c>
    </row>
    <row r="11" spans="1:6" x14ac:dyDescent="0.25">
      <c r="A11" t="s">
        <v>78</v>
      </c>
      <c r="B11" s="7">
        <v>0.12039999999999999</v>
      </c>
      <c r="C11" s="7">
        <v>0.1221</v>
      </c>
      <c r="D11" s="7">
        <v>0.12740000000000001</v>
      </c>
      <c r="E11" s="7">
        <v>0.1245</v>
      </c>
      <c r="F11" s="7">
        <v>0.1401</v>
      </c>
    </row>
    <row r="12" spans="1:6" x14ac:dyDescent="0.25">
      <c r="A12" t="s">
        <v>119</v>
      </c>
      <c r="B12" s="7">
        <v>5.0900000000000001E-2</v>
      </c>
      <c r="C12" s="7">
        <v>7.6100000000000001E-2</v>
      </c>
      <c r="D12" s="7">
        <v>7.8200000000000006E-2</v>
      </c>
      <c r="E12" s="7">
        <v>5.96E-2</v>
      </c>
      <c r="F12" s="7">
        <v>5.45E-2</v>
      </c>
    </row>
    <row r="13" spans="1:6" x14ac:dyDescent="0.25">
      <c r="A13" t="s">
        <v>120</v>
      </c>
      <c r="B13" s="7">
        <v>0.76070000000000004</v>
      </c>
      <c r="C13" s="7">
        <v>0.71940000000000004</v>
      </c>
      <c r="D13" s="7">
        <v>0.77949999999999997</v>
      </c>
      <c r="E13" s="7">
        <v>0.8599</v>
      </c>
      <c r="F13" s="7">
        <v>0.99650000000000005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2019-01-07T05:45:09Z</dcterms:created>
  <dcterms:modified xsi:type="dcterms:W3CDTF">2020-04-12T14:34:25Z</dcterms:modified>
</cp:coreProperties>
</file>