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0" yWindow="0" windowWidth="8415" windowHeight="747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24" i="1" l="1"/>
  <c r="H24" i="1"/>
  <c r="I45" i="3"/>
  <c r="I40" i="3"/>
  <c r="I34" i="3"/>
  <c r="I23" i="3"/>
  <c r="I24" i="3" s="1"/>
  <c r="I44" i="3" s="1"/>
  <c r="I43" i="2"/>
  <c r="I40" i="2"/>
  <c r="I35" i="2"/>
  <c r="I28" i="2"/>
  <c r="I14" i="2"/>
  <c r="I7" i="2"/>
  <c r="I56" i="1"/>
  <c r="J56" i="1"/>
  <c r="I50" i="1"/>
  <c r="I55" i="1" s="1"/>
  <c r="I40" i="1"/>
  <c r="I42" i="1" s="1"/>
  <c r="I20" i="1"/>
  <c r="I15" i="1"/>
  <c r="I10" i="1"/>
  <c r="I41" i="3" l="1"/>
  <c r="I43" i="3" s="1"/>
  <c r="I15" i="2"/>
  <c r="I29" i="2" s="1"/>
  <c r="I36" i="2" s="1"/>
  <c r="I41" i="2" s="1"/>
  <c r="I42" i="2" s="1"/>
  <c r="I52" i="1"/>
  <c r="I53" i="1" s="1"/>
  <c r="I28" i="1"/>
  <c r="G40" i="3"/>
  <c r="H40" i="3"/>
  <c r="G14" i="2" l="1"/>
  <c r="G56" i="1"/>
  <c r="H56" i="1"/>
  <c r="G50" i="1"/>
  <c r="G55" i="1" s="1"/>
  <c r="H50" i="1"/>
  <c r="H55" i="1" s="1"/>
  <c r="G40" i="1"/>
  <c r="G42" i="1" s="1"/>
  <c r="H40" i="1"/>
  <c r="H42" i="1" s="1"/>
  <c r="G24" i="1"/>
  <c r="G20" i="1"/>
  <c r="H20" i="1"/>
  <c r="G15" i="1"/>
  <c r="H15" i="1"/>
  <c r="G10" i="1"/>
  <c r="H10" i="1"/>
  <c r="G43" i="2"/>
  <c r="H43" i="2"/>
  <c r="H42" i="2" s="1"/>
  <c r="G40" i="2"/>
  <c r="H40" i="2"/>
  <c r="G35" i="2"/>
  <c r="H35" i="2"/>
  <c r="G28" i="2"/>
  <c r="H28" i="2"/>
  <c r="H14" i="2"/>
  <c r="G7" i="2"/>
  <c r="H7" i="2"/>
  <c r="G45" i="3"/>
  <c r="H45" i="3"/>
  <c r="G34" i="3"/>
  <c r="H34" i="3"/>
  <c r="G23" i="3"/>
  <c r="H23" i="3"/>
  <c r="G19" i="3"/>
  <c r="H19" i="3"/>
  <c r="H24" i="3" l="1"/>
  <c r="H41" i="3" s="1"/>
  <c r="H43" i="3" s="1"/>
  <c r="H15" i="2"/>
  <c r="H29" i="2" s="1"/>
  <c r="H36" i="2" s="1"/>
  <c r="H41" i="2" s="1"/>
  <c r="H52" i="1"/>
  <c r="H53" i="1" s="1"/>
  <c r="H28" i="1"/>
  <c r="G24" i="3"/>
  <c r="G41" i="3" s="1"/>
  <c r="G43" i="3" s="1"/>
  <c r="G44" i="3"/>
  <c r="G15" i="2"/>
  <c r="G29" i="2" s="1"/>
  <c r="G36" i="2" s="1"/>
  <c r="G41" i="2" s="1"/>
  <c r="G42" i="2" s="1"/>
  <c r="G52" i="1"/>
  <c r="G53" i="1" s="1"/>
  <c r="G28" i="1"/>
  <c r="C45" i="3"/>
  <c r="D45" i="3"/>
  <c r="E45" i="3"/>
  <c r="F45" i="3"/>
  <c r="B45" i="3"/>
  <c r="C43" i="2"/>
  <c r="D43" i="2"/>
  <c r="E43" i="2"/>
  <c r="F43" i="2"/>
  <c r="B43" i="2"/>
  <c r="C56" i="1"/>
  <c r="D56" i="1"/>
  <c r="E56" i="1"/>
  <c r="F56" i="1"/>
  <c r="B56" i="1"/>
  <c r="H44" i="3" l="1"/>
  <c r="B19" i="3"/>
  <c r="C40" i="3"/>
  <c r="C14" i="2"/>
  <c r="F7" i="2"/>
  <c r="E35" i="2"/>
  <c r="D35" i="2"/>
  <c r="F10" i="1"/>
  <c r="B7" i="2" l="1"/>
  <c r="C7" i="2"/>
  <c r="D7" i="2"/>
  <c r="E7" i="2"/>
  <c r="B35" i="2"/>
  <c r="B40" i="3"/>
  <c r="B34" i="3"/>
  <c r="B23" i="3"/>
  <c r="B40" i="2"/>
  <c r="B28" i="2"/>
  <c r="B14" i="2"/>
  <c r="B15" i="1"/>
  <c r="B10" i="1"/>
  <c r="C34" i="3"/>
  <c r="C23" i="3"/>
  <c r="C19" i="3"/>
  <c r="C40" i="2"/>
  <c r="C35" i="2"/>
  <c r="C28" i="2"/>
  <c r="C15" i="1"/>
  <c r="C10" i="1"/>
  <c r="D40" i="3"/>
  <c r="D34" i="3"/>
  <c r="D23" i="3"/>
  <c r="D19" i="3"/>
  <c r="D40" i="2"/>
  <c r="D28" i="2"/>
  <c r="D14" i="2"/>
  <c r="D24" i="1"/>
  <c r="D15" i="1"/>
  <c r="D10" i="1"/>
  <c r="F40" i="3"/>
  <c r="F34" i="3"/>
  <c r="F23" i="3"/>
  <c r="F19" i="3"/>
  <c r="C24" i="3" l="1"/>
  <c r="D24" i="3"/>
  <c r="D44" i="3" s="1"/>
  <c r="F24" i="3"/>
  <c r="B24" i="3"/>
  <c r="B15" i="2"/>
  <c r="B29" i="2" s="1"/>
  <c r="B7" i="4" s="1"/>
  <c r="C15" i="2"/>
  <c r="C29" i="2" s="1"/>
  <c r="D15" i="2"/>
  <c r="D29" i="2" s="1"/>
  <c r="E40" i="3"/>
  <c r="E34" i="3"/>
  <c r="E23" i="3"/>
  <c r="E19" i="3"/>
  <c r="E28" i="2"/>
  <c r="E15" i="1"/>
  <c r="E40" i="2"/>
  <c r="E14" i="2"/>
  <c r="B50" i="1"/>
  <c r="C50" i="1"/>
  <c r="D50" i="1"/>
  <c r="E50" i="1"/>
  <c r="B40" i="1"/>
  <c r="B42" i="1" s="1"/>
  <c r="C40" i="1"/>
  <c r="C42" i="1" s="1"/>
  <c r="D40" i="1"/>
  <c r="D42" i="1" s="1"/>
  <c r="E40" i="1"/>
  <c r="E42" i="1" s="1"/>
  <c r="B24" i="1"/>
  <c r="C24" i="1"/>
  <c r="E24" i="1"/>
  <c r="B20" i="1"/>
  <c r="C20" i="1"/>
  <c r="D20" i="1"/>
  <c r="E20" i="1"/>
  <c r="E10" i="1"/>
  <c r="F40" i="2"/>
  <c r="F35" i="2"/>
  <c r="F28" i="2"/>
  <c r="F14" i="2"/>
  <c r="F15" i="2" s="1"/>
  <c r="F50" i="1"/>
  <c r="F40" i="1"/>
  <c r="F42" i="1" s="1"/>
  <c r="F24" i="1"/>
  <c r="F20" i="1"/>
  <c r="F15" i="1"/>
  <c r="D41" i="3" l="1"/>
  <c r="D43" i="3" s="1"/>
  <c r="D36" i="2"/>
  <c r="D41" i="2" s="1"/>
  <c r="D7" i="4"/>
  <c r="C36" i="2"/>
  <c r="C41" i="2" s="1"/>
  <c r="C8" i="4" s="1"/>
  <c r="C7" i="4"/>
  <c r="E55" i="1"/>
  <c r="D55" i="1"/>
  <c r="D10" i="4"/>
  <c r="C55" i="1"/>
  <c r="F55" i="1"/>
  <c r="B55" i="1"/>
  <c r="C44" i="3"/>
  <c r="C41" i="3"/>
  <c r="C43" i="3" s="1"/>
  <c r="B44" i="3"/>
  <c r="B41" i="3"/>
  <c r="B43" i="3" s="1"/>
  <c r="F41" i="3"/>
  <c r="F43" i="3" s="1"/>
  <c r="F44" i="3"/>
  <c r="E24" i="3"/>
  <c r="E44" i="3" s="1"/>
  <c r="B36" i="2"/>
  <c r="B41" i="2" s="1"/>
  <c r="B8" i="4" s="1"/>
  <c r="F29" i="2"/>
  <c r="B28" i="1"/>
  <c r="F52" i="1"/>
  <c r="C52" i="1"/>
  <c r="E52" i="1"/>
  <c r="D52" i="1"/>
  <c r="B52" i="1"/>
  <c r="B53" i="1" s="1"/>
  <c r="F28" i="1"/>
  <c r="C28" i="1"/>
  <c r="D28" i="1"/>
  <c r="E15" i="2"/>
  <c r="E29" i="2" s="1"/>
  <c r="E7" i="4" s="1"/>
  <c r="E28" i="1"/>
  <c r="B10" i="4" l="1"/>
  <c r="C10" i="4"/>
  <c r="F36" i="2"/>
  <c r="F41" i="2" s="1"/>
  <c r="F7" i="4"/>
  <c r="C42" i="2"/>
  <c r="D42" i="2"/>
  <c r="D8" i="4"/>
  <c r="F6" i="4"/>
  <c r="D6" i="4"/>
  <c r="D9" i="4"/>
  <c r="B9" i="4"/>
  <c r="B6" i="4"/>
  <c r="C6" i="4"/>
  <c r="C9" i="4"/>
  <c r="E41" i="3"/>
  <c r="E43" i="3" s="1"/>
  <c r="B42" i="2"/>
  <c r="E36" i="2"/>
  <c r="F53" i="1"/>
  <c r="D53" i="1"/>
  <c r="C53" i="1"/>
  <c r="E53" i="1"/>
  <c r="F8" i="4" l="1"/>
  <c r="F10" i="4"/>
  <c r="F9" i="4"/>
  <c r="F42" i="2"/>
  <c r="E41" i="2"/>
  <c r="E8" i="4" l="1"/>
  <c r="E42" i="2"/>
  <c r="E10" i="4"/>
  <c r="E6" i="4"/>
  <c r="E9" i="4"/>
</calcChain>
</file>

<file path=xl/sharedStrings.xml><?xml version="1.0" encoding="utf-8"?>
<sst xmlns="http://schemas.openxmlformats.org/spreadsheetml/2006/main" count="152" uniqueCount="122">
  <si>
    <t>In hand</t>
  </si>
  <si>
    <t>Balance with Bangladesh Bank and its agent bank</t>
  </si>
  <si>
    <t>In Bangladesh</t>
  </si>
  <si>
    <t>Outside Bangladesh</t>
  </si>
  <si>
    <t>Money at call and on short notice</t>
  </si>
  <si>
    <t>Gpovernment</t>
  </si>
  <si>
    <t>Ohters</t>
  </si>
  <si>
    <t>Bills purchased and discounted</t>
  </si>
  <si>
    <t>Current  &amp; other accoutns</t>
  </si>
  <si>
    <t>Bills payable</t>
  </si>
  <si>
    <t>Savings acconts</t>
  </si>
  <si>
    <t>Term depsoits</t>
  </si>
  <si>
    <t>Bearer certificate of deposit</t>
  </si>
  <si>
    <t>Other depsoit</t>
  </si>
  <si>
    <t>Paid up capital</t>
  </si>
  <si>
    <t>Statutory reserve</t>
  </si>
  <si>
    <t>Share money deposit</t>
  </si>
  <si>
    <t>Other reserve</t>
  </si>
  <si>
    <t>Retained earning</t>
  </si>
  <si>
    <t>Revaluation reserve</t>
  </si>
  <si>
    <t>Interst paid on deposits ,borrowing etc</t>
  </si>
  <si>
    <t>Investmnet income</t>
  </si>
  <si>
    <t>Fees,commission, exchange &amp; brokerage</t>
  </si>
  <si>
    <t>Other operating income</t>
  </si>
  <si>
    <t>Salaries and other employees benefits</t>
  </si>
  <si>
    <t xml:space="preserve"> Rent ,taxes ,insurance ,electricity  etc</t>
  </si>
  <si>
    <t>Legal expense</t>
  </si>
  <si>
    <t>Postage ,stamp,telecommunication etc</t>
  </si>
  <si>
    <t>Stationery , printing ,advertisements etc</t>
  </si>
  <si>
    <t>Managingdirector's salary &amp; fees</t>
  </si>
  <si>
    <t xml:space="preserve">Director's fees </t>
  </si>
  <si>
    <t>Auditor's fees</t>
  </si>
  <si>
    <t>Cahrges on loans losses</t>
  </si>
  <si>
    <t>Depreciation and repair assets</t>
  </si>
  <si>
    <t>Other expenses</t>
  </si>
  <si>
    <t>General provsions</t>
  </si>
  <si>
    <t>Specific provisions</t>
  </si>
  <si>
    <t>Provision  for diminution in value of investmnet</t>
  </si>
  <si>
    <t>Other provision</t>
  </si>
  <si>
    <t>Current</t>
  </si>
  <si>
    <t>Deferred</t>
  </si>
  <si>
    <t>Interest receipts</t>
  </si>
  <si>
    <t>Interst payments</t>
  </si>
  <si>
    <t>Fees and commission receipts</t>
  </si>
  <si>
    <t>Dividend receipts</t>
  </si>
  <si>
    <t>Cash payments to employess</t>
  </si>
  <si>
    <t>Cash payments to supplies and management expenses</t>
  </si>
  <si>
    <t>income taxes paid</t>
  </si>
  <si>
    <t>Receipts from other operating acitivites</t>
  </si>
  <si>
    <t>payments for other operating actiivites</t>
  </si>
  <si>
    <t>Net laons and advances to customers</t>
  </si>
  <si>
    <t>Loans and deposits from banking and customers</t>
  </si>
  <si>
    <t>Acquisition of fixed assests</t>
  </si>
  <si>
    <t>Disposal of fixed assest</t>
  </si>
  <si>
    <t>Sale of securities</t>
  </si>
  <si>
    <t xml:space="preserve">Investmnet in securities </t>
  </si>
  <si>
    <t xml:space="preserve">Dividend paid </t>
  </si>
  <si>
    <t>Short term loan</t>
  </si>
  <si>
    <t>Interest income</t>
  </si>
  <si>
    <t>Capital gains from slae of listed shares</t>
  </si>
  <si>
    <t>paymnet of employee home loan</t>
  </si>
  <si>
    <t>Investment in prime Finance Capital Management Ltd</t>
  </si>
  <si>
    <t>Payment for financial expenses</t>
  </si>
  <si>
    <t>Investment in PFI securities Ltd</t>
  </si>
  <si>
    <t>Share money deposit receipts</t>
  </si>
  <si>
    <t>Ratio</t>
  </si>
  <si>
    <t>Operating Margin</t>
  </si>
  <si>
    <t>Net Margin</t>
  </si>
  <si>
    <t>Capital to Risk Weighted Assets Ratio</t>
  </si>
  <si>
    <t>Prime Finance &amp; Investment Limited</t>
  </si>
  <si>
    <t>Property and Assets</t>
  </si>
  <si>
    <t>Cash</t>
  </si>
  <si>
    <t>Balance with Other Banks and Financial Institutions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</si>
  <si>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</si>
  <si>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</si>
  <si>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</si>
  <si>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</si>
  <si>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</si>
  <si>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</si>
  <si>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</si>
  <si>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</si>
  <si>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</si>
  <si>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</si>
  <si>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</si>
  <si>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</si>
  <si>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</si>
  <si>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</si>
  <si>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</si>
  <si>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</si>
  <si>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</si>
  <si>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</si>
  <si>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</si>
  <si>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</si>
  <si>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</si>
  <si>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</si>
  <si>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</si>
  <si>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</si>
  <si>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</si>
  <si>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</si>
  <si>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</si>
  <si>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</si>
  <si>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</si>
  <si>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</si>
  <si>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</si>
  <si>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</si>
  <si>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</si>
  <si>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</si>
  <si>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</si>
  <si>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</si>
  <si>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</si>
  <si>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</si>
  <si>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</si>
  <si>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Quarter end</t>
  </si>
  <si>
    <t>Quarter 1</t>
  </si>
  <si>
    <t>Quarter 2</t>
  </si>
  <si>
    <t>Quarter 3</t>
  </si>
  <si>
    <t>Quarter 4</t>
  </si>
  <si>
    <t>Quarter 5</t>
  </si>
  <si>
    <t>Balance Sheet</t>
  </si>
  <si>
    <t>Income Statement</t>
  </si>
  <si>
    <t>Cash Flow Statement</t>
  </si>
  <si>
    <t>Recoveries of loans previously written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</si>
</sst>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43" fontId="2" fillId="0" borderId="0" xfId="1" applyNumberFormat="1" applyFont="1"/>
    <xf numFmtId="2" fontId="2" fillId="0" borderId="0" xfId="0" applyNumberFormat="1" applyFont="1"/>
    <xf numFmtId="164" fontId="0" fillId="0" borderId="0" xfId="0" applyNumberFormat="1"/>
    <xf numFmtId="43" fontId="2" fillId="0" borderId="0" xfId="1" applyFont="1"/>
    <xf numFmtId="10" fontId="0" fillId="0" borderId="0" xfId="2" applyNumberFormat="1" applyFont="1"/>
    <xf numFmtId="10" fontId="0" fillId="0" borderId="0" xfId="0" applyNumberFormat="1"/>
    <xf numFmtId="2" fontId="2" fillId="0" borderId="0" xfId="1" applyNumberFormat="1" applyFont="1"/>
    <xf numFmtId="0" fontId="0" fillId="0" borderId="0" xfId="1" applyNumberFormat="1" applyFont="1"/>
    <xf numFmtId="3" fontId="0" fillId="0" borderId="0" xfId="0" applyNumberFormat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2" xfId="0" applyFont="1" applyBorder="1"/>
    <xf numFmtId="0" fontId="5" fillId="0" borderId="0" xfId="0" applyFon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164" fontId="1" fillId="0" borderId="0" xfId="1" applyNumberFormat="1" applyFont="1"/>
    <xf numFmtId="3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xSplit="1" ySplit="5" topLeftCell="H42" activePane="bottomRight" state="frozen"/>
      <selection pane="topRight" activeCell="B1" sqref="B1"/>
      <selection pane="bottomLeft" activeCell="A4" sqref="A4"/>
      <selection pane="bottomRight" activeCell="I52" sqref="I52"/>
    </sheetView>
  </sheetViews>
  <sheetFormatPr defaultRowHeight="15" x14ac:dyDescent="0.25"/>
  <cols>
    <col min="1" max="1" width="44.7109375" customWidth="1"/>
    <col min="2" max="6" width="15.28515625" bestFit="1" customWidth="1"/>
    <col min="7" max="7" width="15.28515625" customWidth="1"/>
    <col min="8" max="8" width="14.85546875" customWidth="1"/>
    <col min="9" max="9" width="15.28515625" customWidth="1"/>
  </cols>
  <sheetData>
    <row r="1" spans="1:9" x14ac:dyDescent="0.25">
      <c r="A1" s="1" t="s">
        <v>69</v>
      </c>
    </row>
    <row r="2" spans="1:9" x14ac:dyDescent="0.25">
      <c r="A2" s="1" t="s">
        <v>118</v>
      </c>
    </row>
    <row r="3" spans="1:9" x14ac:dyDescent="0.25">
      <c r="A3" t="s">
        <v>112</v>
      </c>
    </row>
    <row r="4" spans="1:9" ht="18.75" x14ac:dyDescent="0.3">
      <c r="A4" s="21"/>
      <c r="B4" s="24" t="s">
        <v>114</v>
      </c>
      <c r="C4" s="24" t="s">
        <v>115</v>
      </c>
      <c r="D4" s="24" t="s">
        <v>113</v>
      </c>
      <c r="E4" s="24" t="s">
        <v>114</v>
      </c>
      <c r="F4" s="24" t="s">
        <v>115</v>
      </c>
      <c r="G4" s="24" t="s">
        <v>113</v>
      </c>
      <c r="H4" s="24" t="s">
        <v>114</v>
      </c>
      <c r="I4" s="24" t="s">
        <v>115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x14ac:dyDescent="0.25">
      <c r="A6" s="14" t="s">
        <v>70</v>
      </c>
    </row>
    <row r="7" spans="1:9" x14ac:dyDescent="0.25">
      <c r="A7" s="15" t="s">
        <v>71</v>
      </c>
      <c r="B7" s="2"/>
      <c r="C7" s="2"/>
      <c r="D7" s="2"/>
      <c r="E7" s="2"/>
    </row>
    <row r="8" spans="1:9" x14ac:dyDescent="0.25">
      <c r="A8" t="s">
        <v>0</v>
      </c>
      <c r="B8" s="2">
        <v>76882</v>
      </c>
      <c r="C8" s="2">
        <v>73682</v>
      </c>
      <c r="D8" s="2">
        <v>72652</v>
      </c>
      <c r="E8" s="2">
        <v>70106</v>
      </c>
      <c r="F8" s="2">
        <v>93454</v>
      </c>
      <c r="G8" s="13">
        <v>83705</v>
      </c>
      <c r="H8" s="2">
        <v>82789</v>
      </c>
      <c r="I8" s="13">
        <v>89308</v>
      </c>
    </row>
    <row r="9" spans="1:9" x14ac:dyDescent="0.25">
      <c r="A9" t="s">
        <v>1</v>
      </c>
      <c r="B9" s="2">
        <v>162229112</v>
      </c>
      <c r="C9" s="2">
        <v>145253784</v>
      </c>
      <c r="D9" s="2">
        <v>142916400</v>
      </c>
      <c r="E9" s="2">
        <v>143252836</v>
      </c>
      <c r="F9" s="2">
        <v>116883840</v>
      </c>
      <c r="G9" s="13">
        <v>119736464</v>
      </c>
      <c r="H9" s="2">
        <v>140320551</v>
      </c>
      <c r="I9" s="13">
        <v>118930473</v>
      </c>
    </row>
    <row r="10" spans="1:9" x14ac:dyDescent="0.25">
      <c r="A10" s="1"/>
      <c r="B10" s="3">
        <f t="shared" ref="B10:E10" si="0">SUM(B8:B9)</f>
        <v>162305994</v>
      </c>
      <c r="C10" s="3">
        <f t="shared" si="0"/>
        <v>145327466</v>
      </c>
      <c r="D10" s="3">
        <f t="shared" si="0"/>
        <v>142989052</v>
      </c>
      <c r="E10" s="3">
        <f t="shared" si="0"/>
        <v>143322942</v>
      </c>
      <c r="F10" s="3">
        <f>SUM(F8:F9)</f>
        <v>116977294</v>
      </c>
      <c r="G10" s="3">
        <f t="shared" ref="G10:I10" si="1">SUM(G8:G9)</f>
        <v>119820169</v>
      </c>
      <c r="H10" s="3">
        <f t="shared" si="1"/>
        <v>140403340</v>
      </c>
      <c r="I10" s="3">
        <f t="shared" si="1"/>
        <v>119019781</v>
      </c>
    </row>
    <row r="11" spans="1:9" x14ac:dyDescent="0.25">
      <c r="B11" s="2"/>
      <c r="C11" s="2"/>
      <c r="D11" s="2"/>
      <c r="E11" s="2"/>
      <c r="F11" s="2"/>
    </row>
    <row r="12" spans="1:9" x14ac:dyDescent="0.25">
      <c r="A12" s="16" t="s">
        <v>72</v>
      </c>
      <c r="B12" s="2"/>
      <c r="C12" s="2"/>
      <c r="D12" s="2"/>
      <c r="E12" s="2"/>
      <c r="F12" s="2"/>
    </row>
    <row r="13" spans="1:9" x14ac:dyDescent="0.25">
      <c r="A13" t="s">
        <v>2</v>
      </c>
      <c r="B13" s="2">
        <v>421604270</v>
      </c>
      <c r="C13" s="2">
        <v>677809462</v>
      </c>
      <c r="D13" s="2">
        <v>625441918</v>
      </c>
      <c r="E13" s="2">
        <v>603232121</v>
      </c>
      <c r="F13" s="2">
        <v>579868745</v>
      </c>
      <c r="G13" s="13">
        <v>421217457</v>
      </c>
      <c r="H13" s="2">
        <v>411095930</v>
      </c>
      <c r="I13" s="13">
        <v>465029551</v>
      </c>
    </row>
    <row r="14" spans="1:9" x14ac:dyDescent="0.25">
      <c r="A14" t="s">
        <v>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9" x14ac:dyDescent="0.25">
      <c r="A15" s="1"/>
      <c r="B15" s="3">
        <f t="shared" ref="B15" si="2">SUM(B13:B14)</f>
        <v>421604270</v>
      </c>
      <c r="C15" s="3">
        <f>SUM(C13:C14)</f>
        <v>677809462</v>
      </c>
      <c r="D15" s="3">
        <f>SUM(D13:D14)</f>
        <v>625441918</v>
      </c>
      <c r="E15" s="3">
        <f>SUM(E13:E14)</f>
        <v>603232121</v>
      </c>
      <c r="F15" s="3">
        <f>SUM(F13:F14)</f>
        <v>579868745</v>
      </c>
      <c r="G15" s="3">
        <f t="shared" ref="G15:I15" si="3">SUM(G13:G14)</f>
        <v>421217457</v>
      </c>
      <c r="H15" s="3">
        <f t="shared" si="3"/>
        <v>411095930</v>
      </c>
      <c r="I15" s="3">
        <f t="shared" si="3"/>
        <v>465029551</v>
      </c>
    </row>
    <row r="16" spans="1:9" x14ac:dyDescent="0.25">
      <c r="A16" s="17" t="s">
        <v>4</v>
      </c>
      <c r="B16" s="2"/>
      <c r="C16" s="2"/>
      <c r="D16" s="2"/>
      <c r="E16" s="2"/>
      <c r="F16" s="2"/>
    </row>
    <row r="17" spans="1:9" x14ac:dyDescent="0.25">
      <c r="A17" s="17" t="s">
        <v>73</v>
      </c>
      <c r="B17" s="2"/>
      <c r="C17" s="2"/>
      <c r="D17" s="2"/>
      <c r="E17" s="2"/>
      <c r="F17" s="2"/>
    </row>
    <row r="18" spans="1:9" x14ac:dyDescent="0.25">
      <c r="A18" t="s">
        <v>5</v>
      </c>
      <c r="B18" s="2"/>
      <c r="C18" s="2">
        <v>0</v>
      </c>
      <c r="D18" s="2">
        <v>0</v>
      </c>
      <c r="E18" s="2">
        <v>0</v>
      </c>
      <c r="F18" s="2">
        <v>0</v>
      </c>
    </row>
    <row r="19" spans="1:9" x14ac:dyDescent="0.25">
      <c r="A19" t="s">
        <v>6</v>
      </c>
      <c r="B19" s="2">
        <v>1050232932</v>
      </c>
      <c r="C19" s="2">
        <v>1133420961</v>
      </c>
      <c r="D19" s="2">
        <v>1197389532</v>
      </c>
      <c r="E19" s="2">
        <v>1081163688</v>
      </c>
      <c r="F19" s="2">
        <v>1050185380</v>
      </c>
      <c r="G19" s="13">
        <v>907267998</v>
      </c>
      <c r="H19" s="2">
        <v>917976769</v>
      </c>
      <c r="I19" s="13">
        <v>802760302</v>
      </c>
    </row>
    <row r="20" spans="1:9" x14ac:dyDescent="0.25">
      <c r="B20" s="3">
        <f t="shared" ref="B20:D20" si="4">SUM(B18:B19)</f>
        <v>1050232932</v>
      </c>
      <c r="C20" s="3">
        <f t="shared" si="4"/>
        <v>1133420961</v>
      </c>
      <c r="D20" s="3">
        <f t="shared" si="4"/>
        <v>1197389532</v>
      </c>
      <c r="E20" s="3">
        <f>SUM(E18:E19)</f>
        <v>1081163688</v>
      </c>
      <c r="F20" s="3">
        <f>SUM(F18:F19)</f>
        <v>1050185380</v>
      </c>
      <c r="G20" s="3">
        <f t="shared" ref="G20:I20" si="5">SUM(G18:G19)</f>
        <v>907267998</v>
      </c>
      <c r="H20" s="3">
        <f t="shared" si="5"/>
        <v>917976769</v>
      </c>
      <c r="I20" s="3">
        <f t="shared" si="5"/>
        <v>802760302</v>
      </c>
    </row>
    <row r="21" spans="1:9" x14ac:dyDescent="0.25">
      <c r="B21" s="2"/>
      <c r="C21" s="2"/>
      <c r="D21" s="2"/>
      <c r="E21" s="2"/>
      <c r="F21" s="2"/>
    </row>
    <row r="22" spans="1:9" x14ac:dyDescent="0.25">
      <c r="A22" s="17" t="s">
        <v>74</v>
      </c>
      <c r="B22" s="2">
        <v>13911330856</v>
      </c>
      <c r="C22" s="2">
        <v>13292480478</v>
      </c>
      <c r="D22" s="2">
        <v>11538854426</v>
      </c>
      <c r="E22" s="2">
        <v>11122994064</v>
      </c>
      <c r="F22" s="2">
        <v>10307123248</v>
      </c>
      <c r="G22" s="13">
        <v>9738837207</v>
      </c>
      <c r="H22" s="2">
        <v>9587748072</v>
      </c>
      <c r="I22" s="13">
        <v>9396921344</v>
      </c>
    </row>
    <row r="23" spans="1:9" x14ac:dyDescent="0.25">
      <c r="A23" t="s">
        <v>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9" x14ac:dyDescent="0.25">
      <c r="A24" s="1"/>
      <c r="B24" s="3">
        <f t="shared" ref="B24:E24" si="6">SUM(B22:B23)</f>
        <v>13911330856</v>
      </c>
      <c r="C24" s="3">
        <f t="shared" si="6"/>
        <v>13292480478</v>
      </c>
      <c r="D24" s="3">
        <f>SUM(D22:D23)</f>
        <v>11538854426</v>
      </c>
      <c r="E24" s="3">
        <f t="shared" si="6"/>
        <v>11122994064</v>
      </c>
      <c r="F24" s="3">
        <f>SUM(F22:F23)</f>
        <v>10307123248</v>
      </c>
      <c r="G24" s="3">
        <f>SUM(G22:G22)</f>
        <v>9738837207</v>
      </c>
      <c r="H24" s="3">
        <f>SUM(H22:H23)</f>
        <v>9587748072</v>
      </c>
      <c r="I24" s="3">
        <f>SUM(I22:I23)</f>
        <v>9396921344</v>
      </c>
    </row>
    <row r="25" spans="1:9" x14ac:dyDescent="0.25">
      <c r="A25" s="15" t="s">
        <v>75</v>
      </c>
      <c r="B25" s="2">
        <v>359047256</v>
      </c>
      <c r="C25" s="2">
        <v>354799650</v>
      </c>
      <c r="D25" s="2">
        <v>352921185</v>
      </c>
      <c r="E25" s="2">
        <v>348131735</v>
      </c>
      <c r="F25" s="2">
        <v>343476125</v>
      </c>
      <c r="G25" s="13">
        <v>334598150</v>
      </c>
      <c r="H25" s="2">
        <v>331053257</v>
      </c>
      <c r="I25" s="13">
        <v>327987504</v>
      </c>
    </row>
    <row r="26" spans="1:9" x14ac:dyDescent="0.25">
      <c r="A26" s="15" t="s">
        <v>76</v>
      </c>
      <c r="B26" s="2">
        <v>2174546936</v>
      </c>
      <c r="C26" s="2">
        <v>2213324450</v>
      </c>
      <c r="D26" s="2">
        <v>2103969365</v>
      </c>
      <c r="E26" s="2">
        <v>2060404960</v>
      </c>
      <c r="F26" s="2">
        <v>2056946400</v>
      </c>
      <c r="G26" s="13">
        <v>2049050796</v>
      </c>
      <c r="H26" s="2">
        <v>1998371731</v>
      </c>
      <c r="I26" s="13">
        <v>2011000885</v>
      </c>
    </row>
    <row r="27" spans="1:9" x14ac:dyDescent="0.25">
      <c r="A27" s="15" t="s">
        <v>77</v>
      </c>
      <c r="B27" s="2"/>
      <c r="C27" s="2"/>
      <c r="D27" s="2">
        <v>176097907</v>
      </c>
      <c r="E27" s="2">
        <v>176097907</v>
      </c>
      <c r="F27" s="2">
        <v>176097907</v>
      </c>
      <c r="G27" s="13">
        <v>176097907</v>
      </c>
      <c r="H27" s="2">
        <v>176097907</v>
      </c>
      <c r="I27" s="13">
        <v>176097907</v>
      </c>
    </row>
    <row r="28" spans="1:9" x14ac:dyDescent="0.25">
      <c r="A28" s="1"/>
      <c r="B28" s="3">
        <f>(B10+B15+B20+B24+B25+B26+B27)+1</f>
        <v>18079068245</v>
      </c>
      <c r="C28" s="3">
        <f t="shared" ref="C28:E28" si="7">C10+C15+C20+C24+C25+C26+C27</f>
        <v>17817162467</v>
      </c>
      <c r="D28" s="3">
        <f t="shared" si="7"/>
        <v>16137663385</v>
      </c>
      <c r="E28" s="3">
        <f t="shared" si="7"/>
        <v>15535347417</v>
      </c>
      <c r="F28" s="3">
        <f>F10+F15+F20+F24+F25+F26+F27</f>
        <v>14630675099</v>
      </c>
      <c r="G28" s="3">
        <f t="shared" ref="G28:I28" si="8">G10+G15+G20+G24+G25+G26+G27</f>
        <v>13746889684</v>
      </c>
      <c r="H28" s="3">
        <f t="shared" si="8"/>
        <v>13562747006</v>
      </c>
      <c r="I28" s="3">
        <f t="shared" si="8"/>
        <v>13298817274</v>
      </c>
    </row>
    <row r="29" spans="1:9" x14ac:dyDescent="0.25">
      <c r="B29" s="2"/>
      <c r="C29" s="2"/>
      <c r="D29" s="2"/>
      <c r="E29" s="2"/>
      <c r="F29" s="2"/>
    </row>
    <row r="30" spans="1:9" x14ac:dyDescent="0.25">
      <c r="A30" s="14" t="s">
        <v>78</v>
      </c>
      <c r="B30" s="2"/>
      <c r="C30" s="2"/>
      <c r="D30" s="2"/>
      <c r="E30" s="2"/>
      <c r="F30" s="2"/>
    </row>
    <row r="31" spans="1:9" x14ac:dyDescent="0.25">
      <c r="A31" s="17" t="s">
        <v>79</v>
      </c>
      <c r="B31" s="2"/>
      <c r="C31" s="2"/>
      <c r="D31" s="2"/>
      <c r="E31" s="2"/>
      <c r="F31" s="2"/>
    </row>
    <row r="32" spans="1:9" x14ac:dyDescent="0.25">
      <c r="A32" s="17" t="s">
        <v>80</v>
      </c>
      <c r="B32" s="2">
        <v>2769901421</v>
      </c>
      <c r="C32" s="2">
        <v>2285136672</v>
      </c>
      <c r="D32" s="2">
        <v>2511486468</v>
      </c>
      <c r="E32" s="26">
        <v>2234752741</v>
      </c>
      <c r="F32" s="2">
        <v>1925118241</v>
      </c>
      <c r="G32" s="13">
        <v>1809607252</v>
      </c>
      <c r="H32" s="2">
        <v>1336211615</v>
      </c>
      <c r="I32" s="13">
        <v>1423141922</v>
      </c>
    </row>
    <row r="33" spans="1:9" x14ac:dyDescent="0.25">
      <c r="A33" s="17" t="s">
        <v>81</v>
      </c>
      <c r="B33" s="2"/>
      <c r="C33" s="2"/>
      <c r="D33" s="2"/>
      <c r="E33" s="2"/>
      <c r="F33" s="2"/>
    </row>
    <row r="34" spans="1:9" x14ac:dyDescent="0.25">
      <c r="A34" t="s">
        <v>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9" x14ac:dyDescent="0.25">
      <c r="A35" t="s">
        <v>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9" x14ac:dyDescent="0.25">
      <c r="A36" t="s">
        <v>10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9" x14ac:dyDescent="0.25">
      <c r="A37" t="s">
        <v>11</v>
      </c>
      <c r="B37" s="2">
        <v>8872955170</v>
      </c>
      <c r="C37" s="2">
        <v>9173808860</v>
      </c>
      <c r="D37" s="2"/>
      <c r="E37" s="2"/>
      <c r="F37" s="2"/>
      <c r="G37" s="13">
        <v>6261948952</v>
      </c>
      <c r="H37" s="2">
        <v>6022473257</v>
      </c>
      <c r="I37" s="13">
        <v>5686689024</v>
      </c>
    </row>
    <row r="38" spans="1:9" x14ac:dyDescent="0.25">
      <c r="A38" t="s">
        <v>12</v>
      </c>
      <c r="B38" s="2">
        <v>0</v>
      </c>
      <c r="C38" s="2">
        <v>0</v>
      </c>
      <c r="D38" s="2">
        <v>7572582905</v>
      </c>
      <c r="E38" s="2">
        <v>7470385478</v>
      </c>
      <c r="F38" s="2">
        <v>6942835792</v>
      </c>
    </row>
    <row r="39" spans="1:9" x14ac:dyDescent="0.25">
      <c r="A39" t="s">
        <v>13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I39" s="13"/>
    </row>
    <row r="40" spans="1:9" x14ac:dyDescent="0.25">
      <c r="A40" s="1"/>
      <c r="B40" s="3">
        <f t="shared" ref="B40:E40" si="9">SUM(B33:B39)</f>
        <v>8872955170</v>
      </c>
      <c r="C40" s="3">
        <f t="shared" si="9"/>
        <v>9173808860</v>
      </c>
      <c r="D40" s="3">
        <f t="shared" si="9"/>
        <v>7572582905</v>
      </c>
      <c r="E40" s="3">
        <f t="shared" si="9"/>
        <v>7470385478</v>
      </c>
      <c r="F40" s="3">
        <f>SUM(F33:F39)</f>
        <v>6942835792</v>
      </c>
      <c r="G40" s="3">
        <f t="shared" ref="G40:I40" si="10">SUM(G33:G39)</f>
        <v>6261948952</v>
      </c>
      <c r="H40" s="3">
        <f t="shared" si="10"/>
        <v>6022473257</v>
      </c>
      <c r="I40" s="3">
        <f t="shared" si="10"/>
        <v>5686689024</v>
      </c>
    </row>
    <row r="41" spans="1:9" x14ac:dyDescent="0.25">
      <c r="A41" s="17" t="s">
        <v>82</v>
      </c>
      <c r="B41" s="2">
        <v>3240187832</v>
      </c>
      <c r="C41" s="2">
        <v>3685745043</v>
      </c>
      <c r="D41" s="2">
        <v>3059131608</v>
      </c>
      <c r="E41" s="2">
        <v>3173175189</v>
      </c>
      <c r="F41" s="2">
        <v>3094404465</v>
      </c>
      <c r="G41" s="13">
        <v>2472594071</v>
      </c>
      <c r="H41" s="2">
        <v>2998684097</v>
      </c>
      <c r="I41" s="13">
        <v>2981735210</v>
      </c>
    </row>
    <row r="42" spans="1:9" x14ac:dyDescent="0.25">
      <c r="B42" s="3">
        <f t="shared" ref="B42:E42" si="11">B32+B40+B41</f>
        <v>14883044423</v>
      </c>
      <c r="C42" s="3">
        <f t="shared" si="11"/>
        <v>15144690575</v>
      </c>
      <c r="D42" s="3">
        <f t="shared" si="11"/>
        <v>13143200981</v>
      </c>
      <c r="E42" s="3">
        <f t="shared" si="11"/>
        <v>12878313408</v>
      </c>
      <c r="F42" s="3">
        <f>F32+F40+F41</f>
        <v>11962358498</v>
      </c>
      <c r="G42" s="3">
        <f t="shared" ref="G42" si="12">G32+G40+G41</f>
        <v>10544150275</v>
      </c>
      <c r="H42" s="3">
        <f>H32+H40+H41</f>
        <v>10357368969</v>
      </c>
      <c r="I42" s="3">
        <f>I32+I40+I41</f>
        <v>10091566156</v>
      </c>
    </row>
    <row r="43" spans="1:9" x14ac:dyDescent="0.25">
      <c r="A43" s="17" t="s">
        <v>83</v>
      </c>
      <c r="B43" s="2"/>
      <c r="C43" s="2"/>
      <c r="D43" s="2"/>
      <c r="E43" s="2"/>
      <c r="F43" s="2"/>
    </row>
    <row r="44" spans="1:9" x14ac:dyDescent="0.25">
      <c r="A44" t="s">
        <v>14</v>
      </c>
      <c r="B44" s="2">
        <v>2729164830</v>
      </c>
      <c r="C44" s="2">
        <v>2729164830</v>
      </c>
      <c r="D44" s="2">
        <v>2729164830</v>
      </c>
      <c r="E44" s="2">
        <v>2729164830</v>
      </c>
      <c r="F44" s="2">
        <v>2729164830</v>
      </c>
      <c r="G44" s="13">
        <v>2729164830</v>
      </c>
      <c r="H44" s="2">
        <v>2729164830</v>
      </c>
      <c r="I44" s="13">
        <v>2729164830</v>
      </c>
    </row>
    <row r="45" spans="1:9" x14ac:dyDescent="0.25">
      <c r="A45" t="s">
        <v>15</v>
      </c>
      <c r="B45" s="2">
        <v>927108510</v>
      </c>
      <c r="C45" s="2">
        <v>927108510</v>
      </c>
      <c r="D45" s="2">
        <v>927108510</v>
      </c>
      <c r="E45" s="2">
        <v>927108510</v>
      </c>
      <c r="F45" s="2">
        <v>927108510</v>
      </c>
      <c r="G45" s="13">
        <v>942522289</v>
      </c>
      <c r="H45" s="2">
        <v>943748963</v>
      </c>
      <c r="I45" s="13">
        <v>945655861</v>
      </c>
    </row>
    <row r="46" spans="1:9" x14ac:dyDescent="0.25">
      <c r="A46" t="s">
        <v>16</v>
      </c>
      <c r="B46" s="2"/>
      <c r="C46" s="2"/>
      <c r="D46" s="2"/>
      <c r="E46" s="2"/>
      <c r="F46" s="2"/>
    </row>
    <row r="47" spans="1:9" x14ac:dyDescent="0.25">
      <c r="A47" t="s">
        <v>17</v>
      </c>
      <c r="B47" s="2"/>
      <c r="C47" s="2"/>
      <c r="D47" s="2"/>
      <c r="E47" s="2"/>
      <c r="F47" s="2"/>
    </row>
    <row r="48" spans="1:9" x14ac:dyDescent="0.25">
      <c r="A48" t="s">
        <v>18</v>
      </c>
      <c r="B48" s="2">
        <v>-1487260500</v>
      </c>
      <c r="C48" s="2">
        <v>-2010202664</v>
      </c>
      <c r="D48" s="2">
        <v>-1691464720</v>
      </c>
      <c r="E48" s="2">
        <v>-2026387433</v>
      </c>
      <c r="F48" s="2">
        <v>-2016225233</v>
      </c>
      <c r="G48" s="13">
        <v>-1495644042</v>
      </c>
      <c r="H48" s="2">
        <v>-1492834192</v>
      </c>
      <c r="I48" s="2">
        <v>-1489803446</v>
      </c>
    </row>
    <row r="49" spans="1:10" x14ac:dyDescent="0.25">
      <c r="A49" t="s">
        <v>19</v>
      </c>
      <c r="B49" s="2">
        <v>221943750</v>
      </c>
      <c r="C49" s="2">
        <v>221943750</v>
      </c>
      <c r="D49" s="2">
        <v>221943750</v>
      </c>
      <c r="E49" s="2">
        <v>221943750</v>
      </c>
      <c r="F49" s="2">
        <v>221943750</v>
      </c>
      <c r="G49" s="13">
        <v>221943750</v>
      </c>
      <c r="H49" s="2">
        <v>221943750</v>
      </c>
      <c r="I49" s="2">
        <v>221943750</v>
      </c>
    </row>
    <row r="50" spans="1:10" x14ac:dyDescent="0.25">
      <c r="A50" s="1"/>
      <c r="B50" s="3">
        <f t="shared" ref="B50:I50" si="13">SUM(B44:B49)</f>
        <v>2390956590</v>
      </c>
      <c r="C50" s="3">
        <f t="shared" si="13"/>
        <v>1868014426</v>
      </c>
      <c r="D50" s="3">
        <f t="shared" si="13"/>
        <v>2186752370</v>
      </c>
      <c r="E50" s="3">
        <f t="shared" si="13"/>
        <v>1851829657</v>
      </c>
      <c r="F50" s="3">
        <f t="shared" si="13"/>
        <v>1861991857</v>
      </c>
      <c r="G50" s="3">
        <f t="shared" si="13"/>
        <v>2397986827</v>
      </c>
      <c r="H50" s="3">
        <f t="shared" si="13"/>
        <v>2402023351</v>
      </c>
      <c r="I50" s="3">
        <f t="shared" si="13"/>
        <v>2406960995</v>
      </c>
    </row>
    <row r="51" spans="1:10" x14ac:dyDescent="0.25">
      <c r="A51" s="17" t="s">
        <v>84</v>
      </c>
      <c r="B51" s="2">
        <v>805067231</v>
      </c>
      <c r="C51" s="2">
        <v>804457466</v>
      </c>
      <c r="D51" s="2">
        <v>807710034</v>
      </c>
      <c r="E51" s="2">
        <v>805204352</v>
      </c>
      <c r="F51" s="2">
        <v>806324744</v>
      </c>
      <c r="G51" s="13">
        <v>804752582</v>
      </c>
      <c r="H51" s="2">
        <v>803354686</v>
      </c>
      <c r="I51" s="2">
        <v>800290123</v>
      </c>
    </row>
    <row r="52" spans="1:10" s="1" customFormat="1" x14ac:dyDescent="0.25">
      <c r="B52" s="3">
        <f>SUM(B50:B51)+1</f>
        <v>3196023822</v>
      </c>
      <c r="C52" s="3">
        <f>SUM(C50:C51)</f>
        <v>2672471892</v>
      </c>
      <c r="D52" s="3">
        <f>SUM(D50:D51)</f>
        <v>2994462404</v>
      </c>
      <c r="E52" s="3">
        <f>SUM(E50:E51)</f>
        <v>2657034009</v>
      </c>
      <c r="F52" s="3">
        <f>SUM(F50:F51)</f>
        <v>2668316601</v>
      </c>
      <c r="G52" s="3">
        <f t="shared" ref="G52:I52" si="14">SUM(G50:G51)</f>
        <v>3202739409</v>
      </c>
      <c r="H52" s="3">
        <f t="shared" si="14"/>
        <v>3205378037</v>
      </c>
      <c r="I52" s="3">
        <f t="shared" si="14"/>
        <v>3207251118</v>
      </c>
    </row>
    <row r="53" spans="1:10" x14ac:dyDescent="0.25">
      <c r="A53" s="1"/>
      <c r="B53" s="3">
        <f>(B42+B52)</f>
        <v>18079068245</v>
      </c>
      <c r="C53" s="3">
        <f>C42+C52</f>
        <v>17817162467</v>
      </c>
      <c r="D53" s="3">
        <f>D42+D52</f>
        <v>16137663385</v>
      </c>
      <c r="E53" s="3">
        <f>E42+E52</f>
        <v>15535347417</v>
      </c>
      <c r="F53" s="3">
        <f>F42+F52</f>
        <v>14630675099</v>
      </c>
      <c r="G53" s="3">
        <f t="shared" ref="G53" si="15">G42+G52</f>
        <v>13746889684</v>
      </c>
      <c r="H53" s="3">
        <f>H42+H52</f>
        <v>13562747006</v>
      </c>
      <c r="I53" s="3">
        <f>I42+I52</f>
        <v>13298817274</v>
      </c>
    </row>
    <row r="54" spans="1:10" x14ac:dyDescent="0.25">
      <c r="A54" s="1"/>
      <c r="B54" s="3"/>
      <c r="C54" s="3"/>
      <c r="D54" s="3"/>
      <c r="E54" s="3"/>
      <c r="F54" s="3"/>
    </row>
    <row r="55" spans="1:10" x14ac:dyDescent="0.25">
      <c r="A55" s="18" t="s">
        <v>85</v>
      </c>
      <c r="B55" s="11">
        <f>B50/(B44/10)</f>
        <v>8.7607628667851483</v>
      </c>
      <c r="C55" s="11">
        <f>C50/(C44/10)</f>
        <v>6.8446376175820793</v>
      </c>
      <c r="D55" s="11">
        <f>D50/(D44/10)</f>
        <v>8.0125331601902552</v>
      </c>
      <c r="E55" s="11">
        <f>E50/(E44/10)</f>
        <v>6.7853346072908316</v>
      </c>
      <c r="F55" s="5">
        <f>F50/(F44/10)</f>
        <v>6.8225701743342491</v>
      </c>
      <c r="G55" s="5">
        <f t="shared" ref="G55:I55" si="16">G50/(G44/10)</f>
        <v>8.7865225311437118</v>
      </c>
      <c r="H55" s="5">
        <f t="shared" si="16"/>
        <v>8.8013128580438291</v>
      </c>
      <c r="I55" s="5">
        <f t="shared" si="16"/>
        <v>8.8194050009064497</v>
      </c>
    </row>
    <row r="56" spans="1:10" x14ac:dyDescent="0.25">
      <c r="A56" s="18" t="s">
        <v>86</v>
      </c>
      <c r="B56" s="19">
        <f>B44/10</f>
        <v>272916483</v>
      </c>
      <c r="C56" s="19">
        <f t="shared" ref="C56:J56" si="17">C44/10</f>
        <v>272916483</v>
      </c>
      <c r="D56" s="19">
        <f t="shared" si="17"/>
        <v>272916483</v>
      </c>
      <c r="E56" s="19">
        <f t="shared" si="17"/>
        <v>272916483</v>
      </c>
      <c r="F56" s="19">
        <f t="shared" si="17"/>
        <v>272916483</v>
      </c>
      <c r="G56" s="19">
        <f t="shared" si="17"/>
        <v>272916483</v>
      </c>
      <c r="H56" s="19">
        <f t="shared" si="17"/>
        <v>272916483</v>
      </c>
      <c r="I56" s="19">
        <f t="shared" si="17"/>
        <v>272916483</v>
      </c>
      <c r="J56" s="19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xSplit="1" ySplit="5" topLeftCell="H42" activePane="bottomRight" state="frozen"/>
      <selection pane="topRight" activeCell="B1" sqref="B1"/>
      <selection pane="bottomLeft" activeCell="A5" sqref="A5"/>
      <selection pane="bottomRight" activeCell="A59" sqref="A59"/>
    </sheetView>
  </sheetViews>
  <sheetFormatPr defaultRowHeight="15" x14ac:dyDescent="0.25"/>
  <cols>
    <col min="1" max="1" width="44.42578125" bestFit="1" customWidth="1"/>
    <col min="2" max="4" width="15" bestFit="1" customWidth="1"/>
    <col min="5" max="5" width="17.7109375" bestFit="1" customWidth="1"/>
    <col min="6" max="6" width="17.7109375" style="2" bestFit="1" customWidth="1"/>
    <col min="7" max="7" width="13.5703125" customWidth="1"/>
    <col min="8" max="8" width="14.5703125" customWidth="1"/>
    <col min="9" max="9" width="14.28515625" customWidth="1"/>
    <col min="12" max="12" width="11.7109375" bestFit="1" customWidth="1"/>
  </cols>
  <sheetData>
    <row r="1" spans="1:9" x14ac:dyDescent="0.25">
      <c r="A1" s="1" t="s">
        <v>69</v>
      </c>
      <c r="B1" s="7"/>
      <c r="C1" s="7"/>
      <c r="D1" s="7"/>
      <c r="E1" s="7"/>
      <c r="F1" s="7"/>
    </row>
    <row r="2" spans="1:9" x14ac:dyDescent="0.25">
      <c r="A2" s="1" t="s">
        <v>119</v>
      </c>
      <c r="F2" s="12"/>
    </row>
    <row r="3" spans="1:9" x14ac:dyDescent="0.25">
      <c r="A3" t="s">
        <v>112</v>
      </c>
      <c r="F3"/>
    </row>
    <row r="4" spans="1:9" ht="18.75" x14ac:dyDescent="0.3">
      <c r="A4" s="21"/>
      <c r="B4" s="24" t="s">
        <v>114</v>
      </c>
      <c r="C4" s="24" t="s">
        <v>115</v>
      </c>
      <c r="D4" s="24" t="s">
        <v>113</v>
      </c>
      <c r="E4" s="24" t="s">
        <v>114</v>
      </c>
      <c r="F4" s="24" t="s">
        <v>115</v>
      </c>
      <c r="G4" s="24" t="s">
        <v>113</v>
      </c>
      <c r="H4" s="24" t="s">
        <v>114</v>
      </c>
      <c r="I4" s="24" t="s">
        <v>115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ht="15.75" x14ac:dyDescent="0.25">
      <c r="A6" s="18" t="s">
        <v>87</v>
      </c>
      <c r="B6" s="4"/>
      <c r="C6" s="4"/>
      <c r="D6" s="4"/>
      <c r="E6" s="4"/>
      <c r="F6" s="4"/>
    </row>
    <row r="7" spans="1:9" s="1" customFormat="1" x14ac:dyDescent="0.25">
      <c r="A7" s="17" t="s">
        <v>88</v>
      </c>
      <c r="B7" s="3">
        <f>B8-B9</f>
        <v>-118099606</v>
      </c>
      <c r="C7" s="3">
        <f>C8-C9</f>
        <v>-189047704</v>
      </c>
      <c r="D7" s="3">
        <f>D8-D9</f>
        <v>-105338817</v>
      </c>
      <c r="E7" s="3">
        <f>E8-E9</f>
        <v>-266458659</v>
      </c>
      <c r="F7" s="3">
        <f>F8-F9</f>
        <v>-212388097</v>
      </c>
      <c r="G7" s="3">
        <f t="shared" ref="G7:I7" si="0">G8-G9</f>
        <v>101001307</v>
      </c>
      <c r="H7" s="3">
        <f t="shared" si="0"/>
        <v>109309104</v>
      </c>
      <c r="I7" s="3">
        <f t="shared" si="0"/>
        <v>131211666</v>
      </c>
    </row>
    <row r="8" spans="1:9" x14ac:dyDescent="0.25">
      <c r="A8" t="s">
        <v>58</v>
      </c>
      <c r="B8" s="2">
        <v>381566472</v>
      </c>
      <c r="C8" s="2">
        <v>572487340</v>
      </c>
      <c r="D8" s="2">
        <v>129605284</v>
      </c>
      <c r="E8" s="2">
        <v>226314250</v>
      </c>
      <c r="F8" s="2">
        <v>429535426</v>
      </c>
      <c r="G8" s="13">
        <v>308080501</v>
      </c>
      <c r="H8" s="2">
        <v>549979456</v>
      </c>
      <c r="I8" s="13">
        <v>771199430</v>
      </c>
    </row>
    <row r="9" spans="1:9" x14ac:dyDescent="0.25">
      <c r="A9" t="s">
        <v>20</v>
      </c>
      <c r="B9" s="2">
        <v>499666078</v>
      </c>
      <c r="C9" s="2">
        <v>761535044</v>
      </c>
      <c r="D9" s="2">
        <v>234944101</v>
      </c>
      <c r="E9" s="2">
        <v>492772909</v>
      </c>
      <c r="F9" s="2">
        <v>641923523</v>
      </c>
      <c r="G9" s="13">
        <v>207079194</v>
      </c>
      <c r="H9" s="2">
        <v>440670352</v>
      </c>
      <c r="I9" s="13">
        <v>639987764</v>
      </c>
    </row>
    <row r="10" spans="1:9" x14ac:dyDescent="0.25">
      <c r="B10" s="2"/>
      <c r="C10" s="2"/>
      <c r="D10" s="2"/>
      <c r="E10" s="2"/>
    </row>
    <row r="11" spans="1:9" x14ac:dyDescent="0.25">
      <c r="A11" t="s">
        <v>21</v>
      </c>
      <c r="B11" s="2">
        <v>71477979</v>
      </c>
      <c r="C11" s="2">
        <v>137729025</v>
      </c>
      <c r="D11" s="2">
        <v>48038741</v>
      </c>
      <c r="E11" s="2">
        <v>52007438</v>
      </c>
      <c r="F11" s="2">
        <v>63707158</v>
      </c>
      <c r="G11" s="13">
        <v>-17710131</v>
      </c>
      <c r="H11" s="2">
        <v>-40470769</v>
      </c>
      <c r="I11" s="13">
        <v>-64324137</v>
      </c>
    </row>
    <row r="12" spans="1:9" x14ac:dyDescent="0.25">
      <c r="A12" t="s">
        <v>22</v>
      </c>
      <c r="B12" s="2">
        <v>16913775</v>
      </c>
      <c r="C12" s="2">
        <v>24938015</v>
      </c>
      <c r="D12" s="2">
        <v>3076311</v>
      </c>
      <c r="E12" s="2">
        <v>6021289</v>
      </c>
      <c r="F12" s="2">
        <v>17959225</v>
      </c>
      <c r="G12" s="13">
        <v>9933615</v>
      </c>
      <c r="H12" s="2">
        <v>17933355</v>
      </c>
      <c r="I12" s="13">
        <v>25006870</v>
      </c>
    </row>
    <row r="13" spans="1:9" x14ac:dyDescent="0.25">
      <c r="A13" t="s">
        <v>23</v>
      </c>
      <c r="B13" s="2">
        <v>-9553213</v>
      </c>
      <c r="C13" s="2">
        <v>-11414046</v>
      </c>
      <c r="D13" s="2">
        <v>-4186482</v>
      </c>
      <c r="E13" s="2">
        <v>-7124548</v>
      </c>
      <c r="F13" s="2">
        <v>-5445208</v>
      </c>
      <c r="G13" s="13">
        <v>35618226</v>
      </c>
      <c r="H13" s="2">
        <v>52401645</v>
      </c>
      <c r="I13" s="13">
        <v>55440113</v>
      </c>
    </row>
    <row r="14" spans="1:9" x14ac:dyDescent="0.25">
      <c r="A14" s="1"/>
      <c r="B14" s="3">
        <f t="shared" ref="B14:I14" si="1">SUM(B11:B13)</f>
        <v>78838541</v>
      </c>
      <c r="C14" s="3">
        <f>SUM(C11:C13)</f>
        <v>151252994</v>
      </c>
      <c r="D14" s="3">
        <f t="shared" si="1"/>
        <v>46928570</v>
      </c>
      <c r="E14" s="3">
        <f t="shared" si="1"/>
        <v>50904179</v>
      </c>
      <c r="F14" s="3">
        <f t="shared" si="1"/>
        <v>76221175</v>
      </c>
      <c r="G14" s="3">
        <f>SUM(G11:G13)</f>
        <v>27841710</v>
      </c>
      <c r="H14" s="3">
        <f t="shared" si="1"/>
        <v>29864231</v>
      </c>
      <c r="I14" s="3">
        <f t="shared" si="1"/>
        <v>16122846</v>
      </c>
    </row>
    <row r="15" spans="1:9" x14ac:dyDescent="0.25">
      <c r="A15" s="1"/>
      <c r="B15" s="3">
        <f>B7+B14</f>
        <v>-39261065</v>
      </c>
      <c r="C15" s="3">
        <f>C7+C14</f>
        <v>-37794710</v>
      </c>
      <c r="D15" s="3">
        <f>D7+D14</f>
        <v>-58410247</v>
      </c>
      <c r="E15" s="3">
        <f>E7+E14</f>
        <v>-215554480</v>
      </c>
      <c r="F15" s="3">
        <f>F7+F14</f>
        <v>-136166922</v>
      </c>
      <c r="G15" s="3">
        <f t="shared" ref="G15:I15" si="2">G7+G14</f>
        <v>128843017</v>
      </c>
      <c r="H15" s="3">
        <f t="shared" si="2"/>
        <v>139173335</v>
      </c>
      <c r="I15" s="3">
        <f t="shared" si="2"/>
        <v>147334512</v>
      </c>
    </row>
    <row r="16" spans="1:9" x14ac:dyDescent="0.25">
      <c r="A16" s="18" t="s">
        <v>89</v>
      </c>
      <c r="B16" s="3"/>
      <c r="C16" s="3"/>
      <c r="D16" s="3"/>
      <c r="E16" s="3"/>
      <c r="F16" s="3"/>
    </row>
    <row r="17" spans="1:9" x14ac:dyDescent="0.25">
      <c r="A17" t="s">
        <v>24</v>
      </c>
      <c r="B17" s="2">
        <v>98454412</v>
      </c>
      <c r="C17" s="2">
        <v>133348022</v>
      </c>
      <c r="D17" s="2">
        <v>31225676</v>
      </c>
      <c r="E17" s="2">
        <v>68399480</v>
      </c>
      <c r="F17" s="2">
        <v>102480040</v>
      </c>
      <c r="G17" s="13">
        <v>28325380</v>
      </c>
      <c r="H17" s="2">
        <v>58123143</v>
      </c>
      <c r="I17" s="13">
        <v>91988257</v>
      </c>
    </row>
    <row r="18" spans="1:9" x14ac:dyDescent="0.25">
      <c r="A18" t="s">
        <v>25</v>
      </c>
      <c r="B18" s="2">
        <v>20226064</v>
      </c>
      <c r="C18" s="2">
        <v>30286569</v>
      </c>
      <c r="D18" s="2">
        <v>9973921</v>
      </c>
      <c r="E18" s="2">
        <v>19659314</v>
      </c>
      <c r="F18" s="2">
        <v>29103147</v>
      </c>
      <c r="G18" s="13">
        <v>9431393</v>
      </c>
      <c r="H18" s="2">
        <v>19613402</v>
      </c>
      <c r="I18" s="13">
        <v>29048146</v>
      </c>
    </row>
    <row r="19" spans="1:9" x14ac:dyDescent="0.25">
      <c r="A19" t="s">
        <v>26</v>
      </c>
      <c r="B19" s="2">
        <v>951400</v>
      </c>
      <c r="C19" s="2">
        <v>968650</v>
      </c>
      <c r="D19" s="2">
        <v>26202</v>
      </c>
      <c r="E19" s="2">
        <v>330952</v>
      </c>
      <c r="F19" s="2">
        <v>845452</v>
      </c>
      <c r="H19" s="2">
        <v>22250</v>
      </c>
      <c r="I19" s="13">
        <v>1044786</v>
      </c>
    </row>
    <row r="20" spans="1:9" x14ac:dyDescent="0.25">
      <c r="A20" t="s">
        <v>27</v>
      </c>
      <c r="B20" s="2">
        <v>2070234</v>
      </c>
      <c r="C20" s="2">
        <v>2797299</v>
      </c>
      <c r="D20" s="2">
        <v>957973</v>
      </c>
      <c r="E20" s="2">
        <v>1818219</v>
      </c>
      <c r="F20" s="2">
        <v>2710988</v>
      </c>
      <c r="G20" s="13">
        <v>804582</v>
      </c>
      <c r="H20" s="2">
        <v>1451853</v>
      </c>
      <c r="I20" s="13">
        <v>2270392</v>
      </c>
    </row>
    <row r="21" spans="1:9" x14ac:dyDescent="0.25">
      <c r="A21" t="s">
        <v>28</v>
      </c>
      <c r="B21" s="2">
        <v>4499837</v>
      </c>
      <c r="C21" s="2">
        <v>4934026</v>
      </c>
      <c r="D21" s="2">
        <v>721339</v>
      </c>
      <c r="E21" s="2">
        <v>2126470</v>
      </c>
      <c r="F21" s="2">
        <v>4424883</v>
      </c>
      <c r="G21" s="13">
        <v>732961</v>
      </c>
      <c r="H21" s="2">
        <v>1576176</v>
      </c>
      <c r="I21" s="27">
        <v>2992494</v>
      </c>
    </row>
    <row r="22" spans="1:9" x14ac:dyDescent="0.25">
      <c r="A22" t="s">
        <v>29</v>
      </c>
      <c r="B22" s="2">
        <v>7800000</v>
      </c>
      <c r="C22" s="2">
        <v>11700000</v>
      </c>
      <c r="D22" s="2">
        <v>1950000</v>
      </c>
      <c r="E22" s="2">
        <v>3611000</v>
      </c>
      <c r="F22" s="2">
        <v>5876000</v>
      </c>
      <c r="G22" s="13">
        <v>2265000</v>
      </c>
      <c r="H22" s="2">
        <v>4530000</v>
      </c>
      <c r="I22" s="27">
        <v>6795000</v>
      </c>
    </row>
    <row r="23" spans="1:9" x14ac:dyDescent="0.25">
      <c r="A23" t="s">
        <v>30</v>
      </c>
      <c r="B23" s="2">
        <v>680004</v>
      </c>
      <c r="C23" s="2">
        <v>704004</v>
      </c>
      <c r="D23" s="2">
        <v>255112</v>
      </c>
      <c r="E23" s="2">
        <v>520002</v>
      </c>
      <c r="F23" s="2">
        <v>608891</v>
      </c>
      <c r="G23" s="13">
        <v>308446</v>
      </c>
      <c r="H23" s="2">
        <v>547558</v>
      </c>
      <c r="I23" s="13">
        <v>858671</v>
      </c>
    </row>
    <row r="24" spans="1:9" x14ac:dyDescent="0.25">
      <c r="A24" t="s">
        <v>31</v>
      </c>
      <c r="B24" s="2">
        <v>31625</v>
      </c>
      <c r="C24" s="2">
        <v>47438</v>
      </c>
      <c r="D24" s="2">
        <v>18687</v>
      </c>
      <c r="E24" s="2">
        <v>37374</v>
      </c>
      <c r="F24" s="2">
        <v>56061</v>
      </c>
      <c r="G24" s="13">
        <v>18687</v>
      </c>
      <c r="H24" s="2">
        <v>37374</v>
      </c>
      <c r="I24" s="13">
        <v>56061</v>
      </c>
    </row>
    <row r="25" spans="1:9" x14ac:dyDescent="0.25">
      <c r="A25" t="s">
        <v>32</v>
      </c>
      <c r="B25" s="2">
        <v>0</v>
      </c>
      <c r="C25" s="2">
        <v>0</v>
      </c>
      <c r="D25" s="2">
        <v>0</v>
      </c>
      <c r="E25" s="2"/>
      <c r="F25" s="2">
        <v>0</v>
      </c>
    </row>
    <row r="26" spans="1:9" x14ac:dyDescent="0.25">
      <c r="A26" t="s">
        <v>33</v>
      </c>
      <c r="B26" s="2">
        <v>8851122</v>
      </c>
      <c r="C26" s="2">
        <v>13463647</v>
      </c>
      <c r="D26" s="2">
        <v>4790044</v>
      </c>
      <c r="E26" s="2">
        <v>9561261</v>
      </c>
      <c r="F26" s="2">
        <v>14320711</v>
      </c>
      <c r="G26" s="13">
        <v>4201066</v>
      </c>
      <c r="H26" s="2">
        <v>7763278</v>
      </c>
      <c r="I26" s="13">
        <v>11396531</v>
      </c>
    </row>
    <row r="27" spans="1:9" x14ac:dyDescent="0.25">
      <c r="A27" t="s">
        <v>34</v>
      </c>
      <c r="B27" s="2">
        <v>8207618</v>
      </c>
      <c r="C27" s="2">
        <v>12091133</v>
      </c>
      <c r="D27" s="2">
        <v>4389433</v>
      </c>
      <c r="E27" s="2">
        <v>7653300</v>
      </c>
      <c r="F27" s="2">
        <v>10899393</v>
      </c>
      <c r="G27" s="13">
        <v>4241318</v>
      </c>
      <c r="H27" s="2">
        <v>7197210</v>
      </c>
      <c r="I27" s="13">
        <v>10223942</v>
      </c>
    </row>
    <row r="28" spans="1:9" x14ac:dyDescent="0.25">
      <c r="A28" s="1"/>
      <c r="B28" s="3">
        <f t="shared" ref="B28:I28" si="3">SUM(B17:B27)</f>
        <v>151772316</v>
      </c>
      <c r="C28" s="3">
        <f t="shared" si="3"/>
        <v>210340788</v>
      </c>
      <c r="D28" s="3">
        <f t="shared" si="3"/>
        <v>54308387</v>
      </c>
      <c r="E28" s="3">
        <f t="shared" si="3"/>
        <v>113717372</v>
      </c>
      <c r="F28" s="3">
        <f t="shared" si="3"/>
        <v>171325566</v>
      </c>
      <c r="G28" s="3">
        <f t="shared" si="3"/>
        <v>50328833</v>
      </c>
      <c r="H28" s="3">
        <f t="shared" si="3"/>
        <v>100862244</v>
      </c>
      <c r="I28" s="3">
        <f t="shared" si="3"/>
        <v>156674280</v>
      </c>
    </row>
    <row r="29" spans="1:9" x14ac:dyDescent="0.25">
      <c r="A29" s="18" t="s">
        <v>90</v>
      </c>
      <c r="B29" s="3">
        <f t="shared" ref="B29:I29" si="4">B15-B28</f>
        <v>-191033381</v>
      </c>
      <c r="C29" s="3">
        <f t="shared" si="4"/>
        <v>-248135498</v>
      </c>
      <c r="D29" s="3">
        <f t="shared" si="4"/>
        <v>-112718634</v>
      </c>
      <c r="E29" s="3">
        <f t="shared" si="4"/>
        <v>-329271852</v>
      </c>
      <c r="F29" s="3">
        <f t="shared" si="4"/>
        <v>-307492488</v>
      </c>
      <c r="G29" s="3">
        <f t="shared" si="4"/>
        <v>78514184</v>
      </c>
      <c r="H29" s="3">
        <f t="shared" si="4"/>
        <v>38311091</v>
      </c>
      <c r="I29" s="3">
        <f t="shared" si="4"/>
        <v>-9339768</v>
      </c>
    </row>
    <row r="30" spans="1:9" x14ac:dyDescent="0.25">
      <c r="A30" s="15" t="s">
        <v>91</v>
      </c>
      <c r="B30" s="2"/>
      <c r="C30" s="2"/>
      <c r="D30" s="2"/>
      <c r="E30" s="2"/>
    </row>
    <row r="31" spans="1:9" x14ac:dyDescent="0.25">
      <c r="A31" t="s">
        <v>35</v>
      </c>
      <c r="B31" s="2">
        <v>25058233</v>
      </c>
      <c r="C31" s="2">
        <v>-108856305</v>
      </c>
      <c r="D31" s="2">
        <v>-4427029</v>
      </c>
      <c r="E31" s="2">
        <v>-20662698</v>
      </c>
      <c r="F31" s="2">
        <v>-33717886</v>
      </c>
      <c r="G31" s="13">
        <v>33102870</v>
      </c>
      <c r="H31" s="2">
        <v>22183203</v>
      </c>
      <c r="I31" s="13">
        <v>12165222</v>
      </c>
    </row>
    <row r="32" spans="1:9" x14ac:dyDescent="0.25">
      <c r="A32" t="s">
        <v>36</v>
      </c>
      <c r="B32" s="2">
        <v>159031592</v>
      </c>
      <c r="C32" s="2">
        <v>749892473</v>
      </c>
      <c r="D32" s="2">
        <v>30050844</v>
      </c>
      <c r="E32" s="2">
        <v>158417072</v>
      </c>
      <c r="F32" s="2">
        <v>177815279</v>
      </c>
      <c r="G32" s="13">
        <v>32567420</v>
      </c>
      <c r="H32" s="2">
        <v>1714988</v>
      </c>
      <c r="I32" s="13">
        <v>-39132255</v>
      </c>
    </row>
    <row r="33" spans="1:9" x14ac:dyDescent="0.25">
      <c r="A33" t="s">
        <v>37</v>
      </c>
      <c r="B33" s="2">
        <v>14474160</v>
      </c>
      <c r="C33" s="2">
        <v>22423218</v>
      </c>
      <c r="D33" s="2">
        <v>677006</v>
      </c>
      <c r="E33" s="2">
        <v>1423543</v>
      </c>
      <c r="F33" s="2">
        <v>3893332</v>
      </c>
      <c r="G33" s="13">
        <v>2690679</v>
      </c>
      <c r="H33" s="2">
        <v>888001</v>
      </c>
      <c r="I33" s="13">
        <v>2137227</v>
      </c>
    </row>
    <row r="34" spans="1:9" x14ac:dyDescent="0.25">
      <c r="A34" t="s">
        <v>38</v>
      </c>
      <c r="B34" s="2"/>
      <c r="C34" s="2"/>
      <c r="D34" s="2"/>
      <c r="E34" s="2"/>
    </row>
    <row r="35" spans="1:9" x14ac:dyDescent="0.25">
      <c r="A35" s="1"/>
      <c r="B35" s="3">
        <f>SUM(B31:B34)</f>
        <v>198563985</v>
      </c>
      <c r="C35" s="3">
        <f>SUM(C31:C34)</f>
        <v>663459386</v>
      </c>
      <c r="D35" s="3">
        <f>SUM(D31:D34)</f>
        <v>26300821</v>
      </c>
      <c r="E35" s="3">
        <f>SUM(E31:E34)</f>
        <v>139177917</v>
      </c>
      <c r="F35" s="3">
        <f>SUM(F31:F34)</f>
        <v>147990725</v>
      </c>
      <c r="G35" s="3">
        <f t="shared" ref="G35:I35" si="5">SUM(G31:G34)</f>
        <v>68360969</v>
      </c>
      <c r="H35" s="3">
        <f t="shared" si="5"/>
        <v>24786192</v>
      </c>
      <c r="I35" s="3">
        <f t="shared" si="5"/>
        <v>-24829806</v>
      </c>
    </row>
    <row r="36" spans="1:9" x14ac:dyDescent="0.25">
      <c r="A36" s="18" t="s">
        <v>92</v>
      </c>
      <c r="B36" s="3">
        <f t="shared" ref="B36:C36" si="6">B29-B35</f>
        <v>-389597366</v>
      </c>
      <c r="C36" s="3">
        <f t="shared" si="6"/>
        <v>-911594884</v>
      </c>
      <c r="D36" s="3">
        <f>D29-D35</f>
        <v>-139019455</v>
      </c>
      <c r="E36" s="3">
        <f>E29-E35</f>
        <v>-468449769</v>
      </c>
      <c r="F36" s="3">
        <f>F29-F35</f>
        <v>-455483213</v>
      </c>
      <c r="G36" s="3">
        <f t="shared" ref="G36:I36" si="7">G29-G35</f>
        <v>10153215</v>
      </c>
      <c r="H36" s="3">
        <f t="shared" si="7"/>
        <v>13524899</v>
      </c>
      <c r="I36" s="3">
        <f t="shared" si="7"/>
        <v>15490038</v>
      </c>
    </row>
    <row r="37" spans="1:9" x14ac:dyDescent="0.25">
      <c r="A37" s="18" t="s">
        <v>93</v>
      </c>
      <c r="B37" s="2"/>
      <c r="C37" s="2"/>
      <c r="D37" s="2"/>
      <c r="E37" s="2"/>
    </row>
    <row r="38" spans="1:9" x14ac:dyDescent="0.25">
      <c r="A38" t="s">
        <v>39</v>
      </c>
      <c r="B38" s="2">
        <v>7024808</v>
      </c>
      <c r="C38" s="2">
        <v>8996872</v>
      </c>
      <c r="D38" s="2">
        <v>1803347</v>
      </c>
      <c r="E38" s="2">
        <v>10434166</v>
      </c>
      <c r="F38" s="2">
        <v>12028889</v>
      </c>
      <c r="G38" s="13">
        <v>1030301</v>
      </c>
      <c r="H38" s="2">
        <v>1763356</v>
      </c>
      <c r="I38" s="13">
        <v>1855415</v>
      </c>
    </row>
    <row r="39" spans="1:9" x14ac:dyDescent="0.25">
      <c r="A39" t="s">
        <v>40</v>
      </c>
      <c r="B39" s="2">
        <v>-758250</v>
      </c>
      <c r="C39" s="2">
        <v>-1175903</v>
      </c>
      <c r="D39" s="2">
        <v>-521544</v>
      </c>
      <c r="E39" s="2">
        <v>-1154282</v>
      </c>
      <c r="F39" s="2">
        <v>-1065041</v>
      </c>
      <c r="I39" s="13"/>
    </row>
    <row r="40" spans="1:9" x14ac:dyDescent="0.25">
      <c r="B40" s="3">
        <f t="shared" ref="B40:I40" si="8">SUM(B38:B39)</f>
        <v>6266558</v>
      </c>
      <c r="C40" s="3">
        <f t="shared" si="8"/>
        <v>7820969</v>
      </c>
      <c r="D40" s="3">
        <f t="shared" si="8"/>
        <v>1281803</v>
      </c>
      <c r="E40" s="3">
        <f t="shared" si="8"/>
        <v>9279884</v>
      </c>
      <c r="F40" s="3">
        <f t="shared" si="8"/>
        <v>10963848</v>
      </c>
      <c r="G40" s="3">
        <f t="shared" si="8"/>
        <v>1030301</v>
      </c>
      <c r="H40" s="3">
        <f t="shared" si="8"/>
        <v>1763356</v>
      </c>
      <c r="I40" s="3">
        <f t="shared" si="8"/>
        <v>1855415</v>
      </c>
    </row>
    <row r="41" spans="1:9" x14ac:dyDescent="0.25">
      <c r="A41" s="1" t="s">
        <v>94</v>
      </c>
      <c r="B41" s="3">
        <f>(B36-B40)</f>
        <v>-395863924</v>
      </c>
      <c r="C41" s="3">
        <f>(C36-C40)</f>
        <v>-919415853</v>
      </c>
      <c r="D41" s="3">
        <f>(D36-D40)</f>
        <v>-140301258</v>
      </c>
      <c r="E41" s="3">
        <f>(E36-E40)</f>
        <v>-477729653</v>
      </c>
      <c r="F41" s="3">
        <f>F36-F40</f>
        <v>-466447061</v>
      </c>
      <c r="G41" s="3">
        <f t="shared" ref="G41:I41" si="9">G36-G40</f>
        <v>9122914</v>
      </c>
      <c r="H41" s="3">
        <f t="shared" si="9"/>
        <v>11761543</v>
      </c>
      <c r="I41" s="3">
        <f t="shared" si="9"/>
        <v>13634623</v>
      </c>
    </row>
    <row r="42" spans="1:9" x14ac:dyDescent="0.25">
      <c r="A42" s="20" t="s">
        <v>95</v>
      </c>
      <c r="B42" s="8">
        <f>B41/('1'!B44/10)</f>
        <v>-1.4504947434779891</v>
      </c>
      <c r="C42" s="8">
        <f>C41/('1'!C44/10)</f>
        <v>-3.3688542476197747</v>
      </c>
      <c r="D42" s="5">
        <f>D41/('1'!D44/10)</f>
        <v>-0.5140812913084476</v>
      </c>
      <c r="E42" s="5">
        <f>E41/('1'!E44/10)</f>
        <v>-1.7504609752720579</v>
      </c>
      <c r="F42" s="5">
        <f>F41/('1'!F44/10)</f>
        <v>-1.709120152336127</v>
      </c>
      <c r="G42" s="5">
        <f>G41/('1'!G44/10)</f>
        <v>3.3427493640975872E-2</v>
      </c>
      <c r="H42" s="5">
        <f>H41/H43</f>
        <v>4.3095759078794815E-2</v>
      </c>
      <c r="I42" s="5">
        <f>I41/I43</f>
        <v>4.9958957590700008E-2</v>
      </c>
    </row>
    <row r="43" spans="1:9" x14ac:dyDescent="0.25">
      <c r="A43" s="20" t="s">
        <v>96</v>
      </c>
      <c r="B43" s="3">
        <f>'1'!B44/10</f>
        <v>272916483</v>
      </c>
      <c r="C43" s="3">
        <f>'1'!C44/10</f>
        <v>272916483</v>
      </c>
      <c r="D43" s="3">
        <f>'1'!D44/10</f>
        <v>272916483</v>
      </c>
      <c r="E43" s="3">
        <f>'1'!E44/10</f>
        <v>272916483</v>
      </c>
      <c r="F43" s="3">
        <f>'1'!F44/10</f>
        <v>272916483</v>
      </c>
      <c r="G43" s="3">
        <f>'1'!G44/10</f>
        <v>272916483</v>
      </c>
      <c r="H43" s="3">
        <f>'1'!H44/10</f>
        <v>272916483</v>
      </c>
      <c r="I43" s="3">
        <f>'1'!I44/10</f>
        <v>272916483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pane xSplit="1" ySplit="5" topLeftCell="H33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RowHeight="15" x14ac:dyDescent="0.25"/>
  <cols>
    <col min="1" max="1" width="43.140625" customWidth="1"/>
    <col min="2" max="4" width="15" bestFit="1" customWidth="1"/>
    <col min="5" max="5" width="16.85546875" bestFit="1" customWidth="1"/>
    <col min="6" max="6" width="15" bestFit="1" customWidth="1"/>
    <col min="7" max="7" width="16" customWidth="1"/>
    <col min="8" max="8" width="13.85546875" customWidth="1"/>
    <col min="9" max="9" width="14.85546875" customWidth="1"/>
  </cols>
  <sheetData>
    <row r="1" spans="1:9" x14ac:dyDescent="0.25">
      <c r="A1" s="1" t="s">
        <v>69</v>
      </c>
    </row>
    <row r="2" spans="1:9" x14ac:dyDescent="0.25">
      <c r="A2" s="1" t="s">
        <v>120</v>
      </c>
    </row>
    <row r="3" spans="1:9" x14ac:dyDescent="0.25">
      <c r="A3" t="s">
        <v>112</v>
      </c>
    </row>
    <row r="4" spans="1:9" ht="18.75" x14ac:dyDescent="0.3">
      <c r="A4" s="21"/>
      <c r="B4" s="24" t="s">
        <v>114</v>
      </c>
      <c r="C4" s="24" t="s">
        <v>115</v>
      </c>
      <c r="D4" s="24" t="s">
        <v>113</v>
      </c>
      <c r="E4" s="24" t="s">
        <v>114</v>
      </c>
      <c r="F4" s="24" t="s">
        <v>115</v>
      </c>
      <c r="G4" s="24" t="s">
        <v>113</v>
      </c>
      <c r="H4" s="24" t="s">
        <v>114</v>
      </c>
      <c r="I4" s="24" t="s">
        <v>115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ht="15.75" x14ac:dyDescent="0.25">
      <c r="A6" s="18" t="s">
        <v>97</v>
      </c>
      <c r="B6" s="4"/>
      <c r="C6" s="4"/>
      <c r="D6" s="4"/>
      <c r="E6" s="4"/>
      <c r="F6" s="4"/>
    </row>
    <row r="7" spans="1:9" x14ac:dyDescent="0.25">
      <c r="A7" s="15" t="s">
        <v>98</v>
      </c>
    </row>
    <row r="8" spans="1:9" x14ac:dyDescent="0.25">
      <c r="A8" t="s">
        <v>41</v>
      </c>
      <c r="B8" s="2">
        <v>387257200</v>
      </c>
      <c r="C8" s="2">
        <v>597748730</v>
      </c>
      <c r="D8" s="2">
        <v>123835350</v>
      </c>
      <c r="E8" s="2">
        <v>356609408</v>
      </c>
      <c r="F8" s="2">
        <v>329050649</v>
      </c>
      <c r="G8" s="13">
        <v>308766474</v>
      </c>
      <c r="H8" s="2">
        <v>522979924</v>
      </c>
      <c r="I8" s="13">
        <v>802302705</v>
      </c>
    </row>
    <row r="9" spans="1:9" x14ac:dyDescent="0.25">
      <c r="A9" t="s">
        <v>42</v>
      </c>
      <c r="B9" s="2">
        <v>-455777183</v>
      </c>
      <c r="C9" s="2">
        <v>-707879484</v>
      </c>
      <c r="D9" s="2">
        <v>-215652937</v>
      </c>
      <c r="E9" s="2">
        <v>-488877789</v>
      </c>
      <c r="F9" s="2">
        <v>-645802637</v>
      </c>
      <c r="G9" s="13">
        <v>-232860219</v>
      </c>
      <c r="H9" s="2">
        <v>-505267109</v>
      </c>
      <c r="I9" s="13">
        <v>-748288930</v>
      </c>
    </row>
    <row r="10" spans="1:9" x14ac:dyDescent="0.25">
      <c r="A10" t="s">
        <v>43</v>
      </c>
      <c r="B10" s="2">
        <v>3839525</v>
      </c>
      <c r="C10" s="2">
        <v>4895236</v>
      </c>
      <c r="D10" s="2">
        <v>979839</v>
      </c>
      <c r="E10" s="2">
        <v>1612485</v>
      </c>
      <c r="F10" s="2">
        <v>2760128</v>
      </c>
      <c r="G10" s="13">
        <v>1594288</v>
      </c>
      <c r="H10" s="2">
        <v>3074101</v>
      </c>
      <c r="I10" s="13">
        <v>6607697</v>
      </c>
    </row>
    <row r="11" spans="1:9" x14ac:dyDescent="0.25">
      <c r="A11" t="s">
        <v>121</v>
      </c>
      <c r="B11" s="2"/>
      <c r="C11" s="2"/>
      <c r="D11" s="2"/>
      <c r="E11" s="2"/>
      <c r="F11" s="2"/>
      <c r="G11" s="13"/>
      <c r="H11" s="2"/>
      <c r="I11" s="13"/>
    </row>
    <row r="12" spans="1:9" x14ac:dyDescent="0.25">
      <c r="A12" t="s">
        <v>44</v>
      </c>
      <c r="B12" s="2">
        <v>11872008</v>
      </c>
      <c r="C12" s="2">
        <v>15477823</v>
      </c>
      <c r="D12" s="2">
        <v>52857182</v>
      </c>
      <c r="E12" s="2">
        <v>60288474</v>
      </c>
      <c r="F12" s="2">
        <v>68216584</v>
      </c>
      <c r="G12" s="13">
        <v>19629946</v>
      </c>
      <c r="H12" s="2">
        <v>25910007</v>
      </c>
      <c r="I12" s="13">
        <v>21101882</v>
      </c>
    </row>
    <row r="13" spans="1:9" x14ac:dyDescent="0.25">
      <c r="A13" t="s">
        <v>59</v>
      </c>
      <c r="B13" s="2">
        <v>32566465</v>
      </c>
      <c r="C13" s="2">
        <v>82430021</v>
      </c>
      <c r="D13" s="2"/>
      <c r="F13" s="2"/>
    </row>
    <row r="14" spans="1:9" x14ac:dyDescent="0.25">
      <c r="A14" t="s">
        <v>45</v>
      </c>
      <c r="B14" s="2">
        <v>-76098914</v>
      </c>
      <c r="C14" s="2">
        <v>-112120352</v>
      </c>
      <c r="D14" s="2">
        <v>-35055883</v>
      </c>
      <c r="E14" s="2">
        <v>-69722461</v>
      </c>
      <c r="F14" s="2">
        <v>-101011318</v>
      </c>
      <c r="G14" s="13">
        <v>-29500631</v>
      </c>
      <c r="H14" s="2">
        <v>-64803669</v>
      </c>
      <c r="I14" s="13">
        <v>-93044195</v>
      </c>
    </row>
    <row r="15" spans="1:9" x14ac:dyDescent="0.25">
      <c r="A15" t="s">
        <v>46</v>
      </c>
      <c r="B15" s="2">
        <v>-66671321</v>
      </c>
      <c r="C15" s="2">
        <v>-67157141</v>
      </c>
      <c r="D15" s="2">
        <v>-24089956</v>
      </c>
      <c r="E15" s="2">
        <v>-42710730</v>
      </c>
      <c r="F15" s="2">
        <v>-61634542</v>
      </c>
      <c r="G15" s="13">
        <v>-14476839</v>
      </c>
      <c r="H15" s="2">
        <v>-34346022</v>
      </c>
      <c r="I15" s="13">
        <v>-50868672</v>
      </c>
    </row>
    <row r="16" spans="1:9" x14ac:dyDescent="0.25">
      <c r="A16" t="s">
        <v>47</v>
      </c>
      <c r="B16" s="2">
        <v>-4981530</v>
      </c>
      <c r="C16" s="2">
        <v>-6269463</v>
      </c>
      <c r="D16" s="2">
        <v>-10220097</v>
      </c>
      <c r="E16" s="2">
        <v>-11956561</v>
      </c>
      <c r="F16" s="13">
        <v>-13118139</v>
      </c>
      <c r="G16" s="13">
        <v>-3825996</v>
      </c>
      <c r="H16" s="2">
        <v>-6406251</v>
      </c>
      <c r="I16" s="13">
        <v>-7205313</v>
      </c>
    </row>
    <row r="17" spans="1:9" x14ac:dyDescent="0.25">
      <c r="A17" t="s">
        <v>48</v>
      </c>
      <c r="B17" s="2">
        <v>99804672</v>
      </c>
      <c r="C17" s="2">
        <v>316442040</v>
      </c>
      <c r="D17" s="2">
        <v>13170709</v>
      </c>
      <c r="E17" s="2">
        <v>30246003</v>
      </c>
      <c r="F17" s="2">
        <v>574748673</v>
      </c>
      <c r="G17" s="13">
        <v>30068347</v>
      </c>
      <c r="H17" s="2">
        <v>41567440</v>
      </c>
      <c r="I17" s="13">
        <v>44311661</v>
      </c>
    </row>
    <row r="18" spans="1:9" x14ac:dyDescent="0.25">
      <c r="A18" t="s">
        <v>49</v>
      </c>
      <c r="B18" s="2">
        <v>-80000</v>
      </c>
      <c r="C18" s="2">
        <v>-80000</v>
      </c>
      <c r="D18" s="2">
        <v>-132340</v>
      </c>
      <c r="E18" s="2">
        <v>-252125</v>
      </c>
      <c r="F18" s="2">
        <v>-208777</v>
      </c>
      <c r="G18" s="13">
        <v>-690205</v>
      </c>
      <c r="H18" s="2">
        <v>-4121589</v>
      </c>
      <c r="I18" s="13">
        <v>-3231979</v>
      </c>
    </row>
    <row r="19" spans="1:9" x14ac:dyDescent="0.25">
      <c r="A19" s="1"/>
      <c r="B19" s="3">
        <f t="shared" ref="B19:H19" si="0">SUM(B8:B18)</f>
        <v>-68269078</v>
      </c>
      <c r="C19" s="3">
        <f t="shared" si="0"/>
        <v>123487410</v>
      </c>
      <c r="D19" s="3">
        <f t="shared" si="0"/>
        <v>-94308133</v>
      </c>
      <c r="E19" s="3">
        <f t="shared" si="0"/>
        <v>-164763296</v>
      </c>
      <c r="F19" s="3">
        <f t="shared" si="0"/>
        <v>153000621</v>
      </c>
      <c r="G19" s="3">
        <f t="shared" si="0"/>
        <v>78705165</v>
      </c>
      <c r="H19" s="3">
        <f t="shared" si="0"/>
        <v>-21413168</v>
      </c>
      <c r="I19" s="3">
        <f>SUM(I8:I18)</f>
        <v>-28315144</v>
      </c>
    </row>
    <row r="20" spans="1:9" x14ac:dyDescent="0.25">
      <c r="A20" s="17" t="s">
        <v>99</v>
      </c>
      <c r="B20" s="2"/>
      <c r="C20" s="2"/>
      <c r="D20" s="2"/>
      <c r="E20" s="2"/>
      <c r="F20" s="2"/>
    </row>
    <row r="21" spans="1:9" x14ac:dyDescent="0.25">
      <c r="A21" t="s">
        <v>50</v>
      </c>
      <c r="B21" s="2">
        <v>832880802</v>
      </c>
      <c r="C21" s="2">
        <v>1227912397</v>
      </c>
      <c r="D21" s="2">
        <v>674724774</v>
      </c>
      <c r="E21" s="2">
        <v>919522925</v>
      </c>
      <c r="F21" s="2">
        <v>1485182819</v>
      </c>
      <c r="G21" s="13">
        <v>236519429</v>
      </c>
      <c r="H21" s="2">
        <v>386017007</v>
      </c>
      <c r="I21" s="13">
        <v>477478846</v>
      </c>
    </row>
    <row r="22" spans="1:9" x14ac:dyDescent="0.25">
      <c r="A22" t="s">
        <v>51</v>
      </c>
      <c r="B22" s="2">
        <v>-560803750</v>
      </c>
      <c r="C22" s="2">
        <v>-632122605</v>
      </c>
      <c r="D22" s="2">
        <v>-948247351</v>
      </c>
      <c r="E22" s="2">
        <v>-1264954030</v>
      </c>
      <c r="F22" s="2">
        <v>-2222706553</v>
      </c>
      <c r="G22" s="13">
        <v>-353978726</v>
      </c>
      <c r="H22" s="2">
        <v>-371459840</v>
      </c>
      <c r="I22" s="13">
        <v>-469657744</v>
      </c>
    </row>
    <row r="23" spans="1:9" x14ac:dyDescent="0.25">
      <c r="A23" s="1"/>
      <c r="B23" s="3">
        <f>SUM(B21:B22)</f>
        <v>272077052</v>
      </c>
      <c r="C23" s="3">
        <f t="shared" ref="C23:I23" si="1">SUM(C21:C22)</f>
        <v>595789792</v>
      </c>
      <c r="D23" s="3">
        <f t="shared" si="1"/>
        <v>-273522577</v>
      </c>
      <c r="E23" s="3">
        <f t="shared" si="1"/>
        <v>-345431105</v>
      </c>
      <c r="F23" s="3">
        <f t="shared" si="1"/>
        <v>-737523734</v>
      </c>
      <c r="G23" s="3">
        <f t="shared" si="1"/>
        <v>-117459297</v>
      </c>
      <c r="H23" s="3">
        <f t="shared" si="1"/>
        <v>14557167</v>
      </c>
      <c r="I23" s="3">
        <f t="shared" si="1"/>
        <v>7821102</v>
      </c>
    </row>
    <row r="24" spans="1:9" x14ac:dyDescent="0.25">
      <c r="B24" s="3">
        <f t="shared" ref="B24:I24" si="2">B19+B23</f>
        <v>203807974</v>
      </c>
      <c r="C24" s="3">
        <f t="shared" si="2"/>
        <v>719277202</v>
      </c>
      <c r="D24" s="3">
        <f t="shared" si="2"/>
        <v>-367830710</v>
      </c>
      <c r="E24" s="3">
        <f t="shared" si="2"/>
        <v>-510194401</v>
      </c>
      <c r="F24" s="3">
        <f t="shared" si="2"/>
        <v>-584523113</v>
      </c>
      <c r="G24" s="3">
        <f t="shared" si="2"/>
        <v>-38754132</v>
      </c>
      <c r="H24" s="3">
        <f t="shared" si="2"/>
        <v>-6856001</v>
      </c>
      <c r="I24" s="3">
        <f t="shared" si="2"/>
        <v>-20494042</v>
      </c>
    </row>
    <row r="25" spans="1:9" x14ac:dyDescent="0.25">
      <c r="B25" s="2"/>
      <c r="C25" s="2"/>
      <c r="D25" s="2"/>
      <c r="E25" s="2"/>
      <c r="F25" s="2"/>
    </row>
    <row r="26" spans="1:9" x14ac:dyDescent="0.25">
      <c r="A26" s="18" t="s">
        <v>100</v>
      </c>
      <c r="B26" s="2"/>
      <c r="C26" s="2"/>
      <c r="D26" s="2"/>
      <c r="E26" s="2"/>
      <c r="F26" s="2"/>
    </row>
    <row r="27" spans="1:9" x14ac:dyDescent="0.25">
      <c r="A27" t="s">
        <v>52</v>
      </c>
      <c r="B27" s="2">
        <v>-7564135</v>
      </c>
      <c r="C27" s="2">
        <v>-8017815</v>
      </c>
      <c r="D27" s="2">
        <v>-772850</v>
      </c>
      <c r="E27" s="2">
        <v>-6393450</v>
      </c>
      <c r="F27" s="2"/>
      <c r="G27" s="13">
        <v>210643</v>
      </c>
      <c r="H27" s="2">
        <v>30160493</v>
      </c>
      <c r="I27" s="2">
        <v>29610493</v>
      </c>
    </row>
    <row r="28" spans="1:9" x14ac:dyDescent="0.25">
      <c r="A28" t="s">
        <v>53</v>
      </c>
      <c r="B28" s="2"/>
      <c r="C28" s="2"/>
      <c r="D28" s="2"/>
      <c r="E28" s="2"/>
      <c r="F28" s="2">
        <v>-6460540</v>
      </c>
    </row>
    <row r="29" spans="1:9" x14ac:dyDescent="0.25">
      <c r="A29" t="s">
        <v>60</v>
      </c>
      <c r="C29" s="2"/>
      <c r="D29" s="2"/>
      <c r="E29" s="2"/>
      <c r="F29" s="2"/>
    </row>
    <row r="30" spans="1:9" x14ac:dyDescent="0.25">
      <c r="A30" t="s">
        <v>54</v>
      </c>
      <c r="B30" s="2">
        <v>317947955</v>
      </c>
      <c r="C30" s="2">
        <v>494614230</v>
      </c>
      <c r="D30" s="2">
        <v>59080759</v>
      </c>
      <c r="E30" s="2">
        <v>174026349</v>
      </c>
      <c r="F30" s="2">
        <v>184200687</v>
      </c>
      <c r="G30" s="13">
        <v>13163274</v>
      </c>
      <c r="H30" s="2">
        <v>15436701</v>
      </c>
      <c r="I30" s="2">
        <v>111896872</v>
      </c>
    </row>
    <row r="31" spans="1:9" x14ac:dyDescent="0.25">
      <c r="A31" t="s">
        <v>61</v>
      </c>
      <c r="B31" s="2"/>
      <c r="C31" s="2"/>
      <c r="D31" s="2"/>
      <c r="E31" s="2"/>
      <c r="F31" s="2"/>
    </row>
    <row r="32" spans="1:9" x14ac:dyDescent="0.25">
      <c r="A32" t="s">
        <v>63</v>
      </c>
      <c r="B32" s="2"/>
      <c r="C32" s="2"/>
      <c r="D32" s="2"/>
      <c r="E32" s="2"/>
      <c r="F32" s="2"/>
    </row>
    <row r="33" spans="1:9" x14ac:dyDescent="0.25">
      <c r="A33" t="s">
        <v>55</v>
      </c>
      <c r="B33" s="2">
        <v>-432212115</v>
      </c>
      <c r="C33" s="2">
        <v>-811113589</v>
      </c>
      <c r="D33" s="2">
        <v>-60377586</v>
      </c>
      <c r="E33" s="2">
        <v>-58473481</v>
      </c>
      <c r="F33" s="2">
        <v>-41905288</v>
      </c>
      <c r="G33" s="13">
        <v>35755636</v>
      </c>
      <c r="H33" s="2">
        <v>16398269</v>
      </c>
      <c r="I33" s="2">
        <v>-2242899</v>
      </c>
    </row>
    <row r="34" spans="1:9" x14ac:dyDescent="0.25">
      <c r="A34" s="1"/>
      <c r="B34" s="3">
        <f t="shared" ref="B34:I34" si="3">SUM(B27:B33)</f>
        <v>-121828295</v>
      </c>
      <c r="C34" s="3">
        <f t="shared" si="3"/>
        <v>-324517174</v>
      </c>
      <c r="D34" s="3">
        <f t="shared" si="3"/>
        <v>-2069677</v>
      </c>
      <c r="E34" s="3">
        <f t="shared" si="3"/>
        <v>109159418</v>
      </c>
      <c r="F34" s="3">
        <f t="shared" si="3"/>
        <v>135834859</v>
      </c>
      <c r="G34" s="3">
        <f t="shared" si="3"/>
        <v>49129553</v>
      </c>
      <c r="H34" s="3">
        <f t="shared" si="3"/>
        <v>61995463</v>
      </c>
      <c r="I34" s="3">
        <f t="shared" si="3"/>
        <v>139264466</v>
      </c>
    </row>
    <row r="35" spans="1:9" x14ac:dyDescent="0.25">
      <c r="A35" s="18" t="s">
        <v>101</v>
      </c>
      <c r="B35" s="2"/>
      <c r="C35" s="2"/>
      <c r="D35" s="2"/>
      <c r="E35" s="2"/>
      <c r="F35" s="2"/>
    </row>
    <row r="36" spans="1:9" x14ac:dyDescent="0.25">
      <c r="A36" t="s">
        <v>56</v>
      </c>
      <c r="B36" s="2"/>
      <c r="C36" s="2"/>
      <c r="D36" s="2"/>
      <c r="E36" s="2"/>
      <c r="F36" s="2"/>
    </row>
    <row r="37" spans="1:9" x14ac:dyDescent="0.25">
      <c r="A37" t="s">
        <v>64</v>
      </c>
      <c r="B37" s="2"/>
      <c r="C37" s="2"/>
      <c r="D37" s="2"/>
      <c r="E37" s="2"/>
      <c r="F37" s="2"/>
      <c r="H37" s="2">
        <v>-34021398</v>
      </c>
    </row>
    <row r="38" spans="1:9" x14ac:dyDescent="0.25">
      <c r="A38" t="s">
        <v>62</v>
      </c>
      <c r="B38" s="2"/>
      <c r="C38" s="2"/>
      <c r="D38" s="2"/>
      <c r="E38" s="2"/>
      <c r="F38" s="2">
        <v>7202936</v>
      </c>
    </row>
    <row r="39" spans="1:9" x14ac:dyDescent="0.25">
      <c r="A39" t="s">
        <v>57</v>
      </c>
      <c r="B39" s="2"/>
      <c r="C39" s="2">
        <v>-73553685</v>
      </c>
      <c r="D39" s="2"/>
      <c r="E39" s="2">
        <v>9268689</v>
      </c>
      <c r="F39" s="2"/>
      <c r="I39">
        <v>-63123301</v>
      </c>
    </row>
    <row r="40" spans="1:9" x14ac:dyDescent="0.25">
      <c r="A40" s="1"/>
      <c r="B40" s="3">
        <f t="shared" ref="B40:I40" si="4">SUM(B36:B39)</f>
        <v>0</v>
      </c>
      <c r="C40" s="3">
        <f>SUM(C36:C39)</f>
        <v>-73553685</v>
      </c>
      <c r="D40" s="3">
        <f t="shared" si="4"/>
        <v>0</v>
      </c>
      <c r="E40" s="3">
        <f t="shared" si="4"/>
        <v>9268689</v>
      </c>
      <c r="F40" s="3">
        <f t="shared" si="4"/>
        <v>7202936</v>
      </c>
      <c r="G40" s="3">
        <f t="shared" si="4"/>
        <v>0</v>
      </c>
      <c r="H40" s="3">
        <f t="shared" si="4"/>
        <v>-34021398</v>
      </c>
      <c r="I40" s="3">
        <f t="shared" si="4"/>
        <v>-63123301</v>
      </c>
    </row>
    <row r="41" spans="1:9" s="1" customFormat="1" x14ac:dyDescent="0.25">
      <c r="A41" s="18" t="s">
        <v>102</v>
      </c>
      <c r="B41" s="3">
        <f t="shared" ref="B41:C41" si="5">B24+B34+B40</f>
        <v>81979679</v>
      </c>
      <c r="C41" s="3">
        <f t="shared" si="5"/>
        <v>321206343</v>
      </c>
      <c r="D41" s="3">
        <f>D24+D34+D40</f>
        <v>-369900387</v>
      </c>
      <c r="E41" s="3">
        <f>E24+E34+E40</f>
        <v>-391766294</v>
      </c>
      <c r="F41" s="3">
        <f>F24+F34+F40</f>
        <v>-441485318</v>
      </c>
      <c r="G41" s="3">
        <f t="shared" ref="G41:I41" si="6">G24+G34+G40</f>
        <v>10375421</v>
      </c>
      <c r="H41" s="3">
        <f t="shared" si="6"/>
        <v>21118064</v>
      </c>
      <c r="I41" s="3">
        <f t="shared" si="6"/>
        <v>55647123</v>
      </c>
    </row>
    <row r="42" spans="1:9" s="1" customFormat="1" x14ac:dyDescent="0.25">
      <c r="A42" s="20" t="s">
        <v>103</v>
      </c>
      <c r="B42" s="3">
        <v>501930585</v>
      </c>
      <c r="C42" s="3">
        <v>501930585</v>
      </c>
      <c r="D42" s="3">
        <v>1138331357</v>
      </c>
      <c r="E42" s="3">
        <v>1138331357</v>
      </c>
      <c r="F42" s="3">
        <v>1138331357</v>
      </c>
      <c r="G42" s="3">
        <v>530381206</v>
      </c>
      <c r="H42" s="3">
        <v>530381206</v>
      </c>
      <c r="I42" s="3">
        <v>530381206</v>
      </c>
    </row>
    <row r="43" spans="1:9" s="1" customFormat="1" x14ac:dyDescent="0.25">
      <c r="A43" s="18" t="s">
        <v>104</v>
      </c>
      <c r="B43" s="3">
        <f t="shared" ref="B43:I43" si="7">SUM(B41:B42)</f>
        <v>583910264</v>
      </c>
      <c r="C43" s="3">
        <f t="shared" si="7"/>
        <v>823136928</v>
      </c>
      <c r="D43" s="3">
        <f t="shared" si="7"/>
        <v>768430970</v>
      </c>
      <c r="E43" s="3">
        <f t="shared" si="7"/>
        <v>746565063</v>
      </c>
      <c r="F43" s="3">
        <f t="shared" si="7"/>
        <v>696846039</v>
      </c>
      <c r="G43" s="3">
        <f t="shared" si="7"/>
        <v>540756627</v>
      </c>
      <c r="H43" s="3">
        <f t="shared" si="7"/>
        <v>551499270</v>
      </c>
      <c r="I43" s="3">
        <f t="shared" si="7"/>
        <v>586028329</v>
      </c>
    </row>
    <row r="44" spans="1:9" x14ac:dyDescent="0.25">
      <c r="A44" s="20" t="s">
        <v>105</v>
      </c>
      <c r="B44" s="6">
        <f>B24/('1'!B44/10)</f>
        <v>0.74677781187734271</v>
      </c>
      <c r="C44" s="6">
        <f>C24/('1'!C44/10)</f>
        <v>2.6355212924241003</v>
      </c>
      <c r="D44" s="6">
        <f>D24/('1'!D44/10)</f>
        <v>-1.3477775543516732</v>
      </c>
      <c r="E44" s="6">
        <f>E24/('1'!E44/10)</f>
        <v>-1.8694158571580304</v>
      </c>
      <c r="F44" s="6">
        <f>F24/('1'!F44/10)</f>
        <v>-2.1417655195270857</v>
      </c>
      <c r="G44" s="6">
        <f>G24/('1'!G44/10)</f>
        <v>-0.14199996853982616</v>
      </c>
      <c r="H44" s="6">
        <f>H24/('1'!H44/10)</f>
        <v>-2.5121241944188473E-2</v>
      </c>
      <c r="I44" s="6">
        <f>I24/('1'!I44/10)</f>
        <v>-7.5092723512782483E-2</v>
      </c>
    </row>
    <row r="45" spans="1:9" x14ac:dyDescent="0.25">
      <c r="A45" s="18" t="s">
        <v>106</v>
      </c>
      <c r="B45" s="3">
        <f>'1'!B44/10</f>
        <v>272916483</v>
      </c>
      <c r="C45" s="3">
        <f>'1'!C44/10</f>
        <v>272916483</v>
      </c>
      <c r="D45" s="3">
        <f>'1'!D44/10</f>
        <v>272916483</v>
      </c>
      <c r="E45" s="3">
        <f>'1'!E44/10</f>
        <v>272916483</v>
      </c>
      <c r="F45" s="3">
        <f>'1'!F44/10</f>
        <v>272916483</v>
      </c>
      <c r="G45" s="3">
        <f>'1'!G44/10</f>
        <v>272916483</v>
      </c>
      <c r="H45" s="3">
        <f>'1'!H44/10</f>
        <v>272916483</v>
      </c>
      <c r="I45" s="3">
        <f>'1'!I44/10</f>
        <v>272916483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7" sqref="I7"/>
    </sheetView>
  </sheetViews>
  <sheetFormatPr defaultRowHeight="15" x14ac:dyDescent="0.25"/>
  <cols>
    <col min="1" max="1" width="34.5703125" bestFit="1" customWidth="1"/>
  </cols>
  <sheetData>
    <row r="1" spans="1:6" x14ac:dyDescent="0.25">
      <c r="A1" s="1" t="s">
        <v>69</v>
      </c>
    </row>
    <row r="2" spans="1:6" x14ac:dyDescent="0.25">
      <c r="A2" s="1" t="s">
        <v>65</v>
      </c>
    </row>
    <row r="3" spans="1:6" x14ac:dyDescent="0.25">
      <c r="A3" t="s">
        <v>112</v>
      </c>
    </row>
    <row r="4" spans="1:6" ht="18.75" x14ac:dyDescent="0.3">
      <c r="A4" s="21"/>
      <c r="B4" s="22" t="s">
        <v>113</v>
      </c>
      <c r="C4" s="22" t="s">
        <v>114</v>
      </c>
      <c r="D4" s="22" t="s">
        <v>115</v>
      </c>
      <c r="E4" s="22" t="s">
        <v>116</v>
      </c>
      <c r="F4" s="22" t="s">
        <v>117</v>
      </c>
    </row>
    <row r="5" spans="1:6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</row>
    <row r="6" spans="1:6" x14ac:dyDescent="0.25">
      <c r="A6" t="s">
        <v>107</v>
      </c>
      <c r="B6" s="9">
        <f>'2'!B41/'1'!B28</f>
        <v>-2.1896256966090124E-2</v>
      </c>
      <c r="C6" s="9">
        <f>'2'!C41/'1'!C28</f>
        <v>-5.1602821420239788E-2</v>
      </c>
      <c r="D6" s="9">
        <f>'2'!D41/'1'!D28</f>
        <v>-8.6940255632305726E-3</v>
      </c>
      <c r="E6" s="9">
        <f>'2'!E41/'1'!E28</f>
        <v>-3.0751140619953606E-2</v>
      </c>
      <c r="F6" s="9">
        <f>'2'!F41/'1'!F28</f>
        <v>-3.1881444830381168E-2</v>
      </c>
    </row>
    <row r="7" spans="1:6" x14ac:dyDescent="0.25">
      <c r="A7" t="s">
        <v>66</v>
      </c>
      <c r="B7" s="9">
        <f>'2'!B29/'2'!B15</f>
        <v>4.8657208101716041</v>
      </c>
      <c r="C7" s="9">
        <f>'2'!C29/'2'!C15</f>
        <v>6.5653499656433398</v>
      </c>
      <c r="D7" s="9">
        <f>'2'!D29/'2'!D15</f>
        <v>1.9297749930761292</v>
      </c>
      <c r="E7" s="9">
        <f>'2'!E29/'2'!E15</f>
        <v>1.527557450905219</v>
      </c>
      <c r="F7" s="9">
        <f>'2'!F29/'2'!F15</f>
        <v>2.2582025317426209</v>
      </c>
    </row>
    <row r="8" spans="1:6" x14ac:dyDescent="0.25">
      <c r="A8" t="s">
        <v>67</v>
      </c>
      <c r="B8" s="9">
        <f>'2'!B41/'2'!B15</f>
        <v>10.08286260191872</v>
      </c>
      <c r="C8" s="9">
        <f>'2'!C41/'2'!C15</f>
        <v>24.326575147686011</v>
      </c>
      <c r="D8" s="9">
        <f>'2'!D41/'2'!D15</f>
        <v>2.4019973413226623</v>
      </c>
      <c r="E8" s="9">
        <f>'2'!E41/'2'!E15</f>
        <v>2.2162826446474226</v>
      </c>
      <c r="F8" s="9">
        <f>'2'!F41/'2'!F15</f>
        <v>3.4255533880688001</v>
      </c>
    </row>
    <row r="9" spans="1:6" x14ac:dyDescent="0.25">
      <c r="A9" t="s">
        <v>108</v>
      </c>
      <c r="B9" s="9">
        <f>'2'!B41/'1'!B28</f>
        <v>-2.1896256966090124E-2</v>
      </c>
      <c r="C9" s="9">
        <f>'2'!C41/'1'!C28</f>
        <v>-5.1602821420239788E-2</v>
      </c>
      <c r="D9" s="9">
        <f>'2'!D41/'1'!D28</f>
        <v>-8.6940255632305726E-3</v>
      </c>
      <c r="E9" s="9">
        <f>'2'!E41/'1'!E28</f>
        <v>-3.0751140619953606E-2</v>
      </c>
      <c r="F9" s="9">
        <f>'2'!F41/'1'!F28</f>
        <v>-3.1881444830381168E-2</v>
      </c>
    </row>
    <row r="10" spans="1:6" x14ac:dyDescent="0.25">
      <c r="A10" t="s">
        <v>109</v>
      </c>
      <c r="B10" s="9">
        <f>'2'!B41/'1'!B50</f>
        <v>-0.165567173262648</v>
      </c>
      <c r="C10" s="9">
        <f>'2'!C41/'1'!C50</f>
        <v>-0.49218883976648692</v>
      </c>
      <c r="D10" s="9">
        <f>'2'!D41/'1'!D50</f>
        <v>-6.4159646023385808E-2</v>
      </c>
      <c r="E10" s="9">
        <f>'2'!E41/'1'!E50</f>
        <v>-0.25797710453235279</v>
      </c>
      <c r="F10" s="9">
        <f>'2'!F41/'1'!F50</f>
        <v>-0.25050972121410303</v>
      </c>
    </row>
    <row r="11" spans="1:6" x14ac:dyDescent="0.25">
      <c r="A11" t="s">
        <v>68</v>
      </c>
      <c r="B11" s="10">
        <v>0.248</v>
      </c>
      <c r="C11" s="10">
        <v>0.23769999999999999</v>
      </c>
      <c r="D11" s="10">
        <v>0.19989999999999999</v>
      </c>
      <c r="E11" s="10">
        <v>0.1777</v>
      </c>
      <c r="F11" s="10">
        <v>0.1792</v>
      </c>
    </row>
    <row r="12" spans="1:6" x14ac:dyDescent="0.25">
      <c r="A12" t="s">
        <v>110</v>
      </c>
      <c r="B12" s="10">
        <v>7.6300000000000007E-2</v>
      </c>
      <c r="C12" s="10">
        <v>5.8599999999999999E-2</v>
      </c>
      <c r="D12" s="10">
        <v>0.10199999999999999</v>
      </c>
      <c r="E12" s="10">
        <v>0.12039999999999999</v>
      </c>
      <c r="F12" s="10">
        <v>0.1244</v>
      </c>
    </row>
    <row r="13" spans="1:6" x14ac:dyDescent="0.25">
      <c r="A13" t="s">
        <v>111</v>
      </c>
      <c r="B13" s="10">
        <v>1.9054</v>
      </c>
      <c r="C13" s="10">
        <v>1.7317</v>
      </c>
      <c r="D13" s="10">
        <v>1.5048999999999999</v>
      </c>
      <c r="E13" s="10">
        <v>1.6415</v>
      </c>
      <c r="F13" s="10">
        <v>1.3663000000000001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2019-01-16T09:00:06Z</dcterms:created>
  <dcterms:modified xsi:type="dcterms:W3CDTF">2020-04-13T06:53:49Z</dcterms:modified>
</cp:coreProperties>
</file>