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Engineering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gJiECYKgPB/yjR9SWBUlkZzUVWsg=="/>
    </ext>
  </extLst>
</workbook>
</file>

<file path=xl/calcChain.xml><?xml version="1.0" encoding="utf-8"?>
<calcChain xmlns="http://schemas.openxmlformats.org/spreadsheetml/2006/main">
  <c r="D8" i="4" l="1"/>
  <c r="C8" i="4"/>
  <c r="B8" i="4"/>
  <c r="D7" i="4"/>
  <c r="C7" i="4"/>
  <c r="B7" i="4"/>
  <c r="D6" i="4"/>
  <c r="C6" i="4"/>
  <c r="B6" i="4"/>
  <c r="D5" i="4"/>
  <c r="C5" i="4"/>
  <c r="B5" i="4"/>
  <c r="E4" i="4"/>
  <c r="D4" i="4"/>
  <c r="C4" i="4"/>
  <c r="B4" i="4"/>
  <c r="D3" i="4"/>
  <c r="C3" i="4"/>
  <c r="B3" i="4"/>
  <c r="D2" i="4"/>
  <c r="C2" i="4"/>
  <c r="B2" i="4"/>
  <c r="E37" i="3"/>
  <c r="G31" i="3"/>
  <c r="F31" i="3"/>
  <c r="E31" i="3"/>
  <c r="D31" i="3"/>
  <c r="C31" i="3"/>
  <c r="B31" i="3"/>
  <c r="G23" i="3"/>
  <c r="F23" i="3"/>
  <c r="E23" i="3"/>
  <c r="E33" i="3" s="1"/>
  <c r="E35" i="3" s="1"/>
  <c r="D23" i="3"/>
  <c r="C23" i="3"/>
  <c r="B23" i="3"/>
  <c r="G14" i="3"/>
  <c r="G37" i="3" s="1"/>
  <c r="F14" i="3"/>
  <c r="F37" i="3" s="1"/>
  <c r="E14" i="3"/>
  <c r="D14" i="3"/>
  <c r="D37" i="3" s="1"/>
  <c r="C14" i="3"/>
  <c r="C37" i="3" s="1"/>
  <c r="B14" i="3"/>
  <c r="B37" i="3" s="1"/>
  <c r="G24" i="2"/>
  <c r="F24" i="2"/>
  <c r="E24" i="2"/>
  <c r="D24" i="2"/>
  <c r="C24" i="2"/>
  <c r="B24" i="2"/>
  <c r="G10" i="2"/>
  <c r="F10" i="2"/>
  <c r="E10" i="2"/>
  <c r="D10" i="2"/>
  <c r="C10" i="2"/>
  <c r="B10" i="2"/>
  <c r="G8" i="2"/>
  <c r="G13" i="2" s="1"/>
  <c r="G18" i="2" s="1"/>
  <c r="G22" i="2" s="1"/>
  <c r="G28" i="2" s="1"/>
  <c r="G30" i="2" s="1"/>
  <c r="F8" i="2"/>
  <c r="F13" i="2" s="1"/>
  <c r="F18" i="2" s="1"/>
  <c r="F22" i="2" s="1"/>
  <c r="F28" i="2" s="1"/>
  <c r="F30" i="2" s="1"/>
  <c r="E8" i="2"/>
  <c r="E13" i="2" s="1"/>
  <c r="D8" i="2"/>
  <c r="D13" i="2" s="1"/>
  <c r="C8" i="2"/>
  <c r="C13" i="2" s="1"/>
  <c r="B8" i="2"/>
  <c r="B13" i="2" s="1"/>
  <c r="E48" i="1"/>
  <c r="G37" i="1"/>
  <c r="F37" i="1"/>
  <c r="E37" i="1"/>
  <c r="D37" i="1"/>
  <c r="C37" i="1"/>
  <c r="B37" i="1"/>
  <c r="G32" i="1"/>
  <c r="G44" i="1" s="1"/>
  <c r="F32" i="1"/>
  <c r="F44" i="1" s="1"/>
  <c r="E32" i="1"/>
  <c r="E44" i="1" s="1"/>
  <c r="D32" i="1"/>
  <c r="D44" i="1" s="1"/>
  <c r="C32" i="1"/>
  <c r="C44" i="1" s="1"/>
  <c r="B32" i="1"/>
  <c r="B44" i="1" s="1"/>
  <c r="G26" i="1"/>
  <c r="G48" i="1" s="1"/>
  <c r="F26" i="1"/>
  <c r="E26" i="1"/>
  <c r="H4" i="4" s="1"/>
  <c r="D26" i="1"/>
  <c r="D48" i="1" s="1"/>
  <c r="C26" i="1"/>
  <c r="B26" i="1"/>
  <c r="G15" i="1"/>
  <c r="F15" i="1"/>
  <c r="E15" i="1"/>
  <c r="H5" i="4" s="1"/>
  <c r="D15" i="1"/>
  <c r="G5" i="4" s="1"/>
  <c r="C15" i="1"/>
  <c r="F5" i="4" s="1"/>
  <c r="B15" i="1"/>
  <c r="E5" i="4" s="1"/>
  <c r="G7" i="1"/>
  <c r="G23" i="1" s="1"/>
  <c r="F7" i="1"/>
  <c r="F23" i="1" s="1"/>
  <c r="E7" i="1"/>
  <c r="E23" i="1" s="1"/>
  <c r="D7" i="1"/>
  <c r="D23" i="1" s="1"/>
  <c r="C7" i="1"/>
  <c r="C23" i="1" s="1"/>
  <c r="B7" i="1"/>
  <c r="B23" i="1" s="1"/>
  <c r="H7" i="4" l="1"/>
  <c r="E18" i="2"/>
  <c r="E22" i="2" s="1"/>
  <c r="E28" i="2" s="1"/>
  <c r="E7" i="4"/>
  <c r="B18" i="2"/>
  <c r="B22" i="2" s="1"/>
  <c r="B28" i="2" s="1"/>
  <c r="B46" i="1"/>
  <c r="B50" i="1" s="1"/>
  <c r="F46" i="1"/>
  <c r="F50" i="1" s="1"/>
  <c r="F7" i="4"/>
  <c r="C18" i="2"/>
  <c r="C22" i="2" s="1"/>
  <c r="C28" i="2" s="1"/>
  <c r="E52" i="1"/>
  <c r="B52" i="1"/>
  <c r="C46" i="1"/>
  <c r="C50" i="1" s="1"/>
  <c r="G7" i="4"/>
  <c r="D18" i="2"/>
  <c r="D22" i="2" s="1"/>
  <c r="D28" i="2" s="1"/>
  <c r="G46" i="1"/>
  <c r="G50" i="1" s="1"/>
  <c r="D46" i="1"/>
  <c r="D50" i="1" s="1"/>
  <c r="B48" i="1"/>
  <c r="F48" i="1"/>
  <c r="B33" i="3"/>
  <c r="B35" i="3" s="1"/>
  <c r="F33" i="3"/>
  <c r="F35" i="3" s="1"/>
  <c r="F4" i="4"/>
  <c r="E46" i="1"/>
  <c r="E50" i="1" s="1"/>
  <c r="C48" i="1"/>
  <c r="C33" i="3"/>
  <c r="C35" i="3" s="1"/>
  <c r="G33" i="3"/>
  <c r="G35" i="3" s="1"/>
  <c r="G4" i="4"/>
  <c r="D33" i="3"/>
  <c r="D35" i="3" s="1"/>
  <c r="E6" i="4" l="1"/>
  <c r="E2" i="4"/>
  <c r="E3" i="4"/>
  <c r="B30" i="2"/>
  <c r="E8" i="4"/>
  <c r="G52" i="1"/>
  <c r="D52" i="1"/>
  <c r="H8" i="4"/>
  <c r="H6" i="4"/>
  <c r="H2" i="4"/>
  <c r="H3" i="4"/>
  <c r="E30" i="2"/>
  <c r="G3" i="4"/>
  <c r="D30" i="2"/>
  <c r="G2" i="4"/>
  <c r="G8" i="4"/>
  <c r="G6" i="4"/>
  <c r="C52" i="1"/>
  <c r="F6" i="4"/>
  <c r="F2" i="4"/>
  <c r="F3" i="4"/>
  <c r="C30" i="2"/>
  <c r="F8" i="4"/>
  <c r="F52" i="1"/>
</calcChain>
</file>

<file path=xl/sharedStrings.xml><?xml version="1.0" encoding="utf-8"?>
<sst xmlns="http://schemas.openxmlformats.org/spreadsheetml/2006/main" count="118" uniqueCount="95">
  <si>
    <t>QUASEM INDUSTRIES</t>
  </si>
  <si>
    <t xml:space="preserve">STATEMENT OF FINANCIAL POSITION </t>
  </si>
  <si>
    <t>STATEMENT OF PROFIT &amp; LOSS</t>
  </si>
  <si>
    <t>AS AT YEAR END</t>
  </si>
  <si>
    <t>Q3</t>
  </si>
  <si>
    <t>Q1</t>
  </si>
  <si>
    <t>Q2</t>
  </si>
  <si>
    <t>Revenue(Turnover)</t>
  </si>
  <si>
    <t>CASH FLOW FROM OPERATING ACTIVITIES</t>
  </si>
  <si>
    <t>ASSETS</t>
  </si>
  <si>
    <t>Cost of goods sold</t>
  </si>
  <si>
    <t>Cash Received from Customers</t>
  </si>
  <si>
    <t>NON CURRENT ASSETS</t>
  </si>
  <si>
    <t>Distribution service charge</t>
  </si>
  <si>
    <t>Gross Profit</t>
  </si>
  <si>
    <t>Other income</t>
  </si>
  <si>
    <t>Property,Plant  and  Equipment</t>
  </si>
  <si>
    <t>Payment to Supplier and Employees</t>
  </si>
  <si>
    <t>Capital Work in Progress</t>
  </si>
  <si>
    <t>Bank Interest &amp; Charges Paid</t>
  </si>
  <si>
    <t>Intangible assets</t>
  </si>
  <si>
    <t>VAT and Supplementary Duty Paid</t>
  </si>
  <si>
    <t>Operating Expenses</t>
  </si>
  <si>
    <t>Other Assets</t>
  </si>
  <si>
    <t>Income Tax Paid / Deducted at Source</t>
  </si>
  <si>
    <t>Advances, Deposits and Prepayments</t>
  </si>
  <si>
    <t>Administrative Expenses</t>
  </si>
  <si>
    <t>Investment</t>
  </si>
  <si>
    <t>Net Cash Flow from Operating Activities</t>
  </si>
  <si>
    <t>Selling and Distribution Expenses</t>
  </si>
  <si>
    <t>CURRENT ASSETS</t>
  </si>
  <si>
    <t>Operating Profit</t>
  </si>
  <si>
    <t>CASH FLOW FROM INVESTING ACTIVITIES</t>
  </si>
  <si>
    <t>Inventories</t>
  </si>
  <si>
    <t>Financial Expenses</t>
  </si>
  <si>
    <t xml:space="preserve">Acquisition of Fixed Assets </t>
  </si>
  <si>
    <t>Sundry Creditors</t>
  </si>
  <si>
    <t>Income from Dividend</t>
  </si>
  <si>
    <t>Advances,  Deposits and Prepayments</t>
  </si>
  <si>
    <t>Trade and Other receivables</t>
  </si>
  <si>
    <t>Acquisition of CWIP</t>
  </si>
  <si>
    <t>Advance Income Tax</t>
  </si>
  <si>
    <t>Profit Before WPPF &amp; Income Tax</t>
  </si>
  <si>
    <t>Advance Paid to PPE</t>
  </si>
  <si>
    <t>Cash and Cash Equivalents</t>
  </si>
  <si>
    <t>Dividend received</t>
  </si>
  <si>
    <t>Investment in CDBL</t>
  </si>
  <si>
    <t>TOTAL ASSETS</t>
  </si>
  <si>
    <t>Contribution to WPPF</t>
  </si>
  <si>
    <t>Net Cash Flow from Investing Activities</t>
  </si>
  <si>
    <t>Net Profit Before Income Tax</t>
  </si>
  <si>
    <t>CASH FLOW FROM FINANCING ACTIVITIES</t>
  </si>
  <si>
    <t>EQUITY AND LIABILITIES</t>
  </si>
  <si>
    <t>Received of Agrani Bank Loan</t>
  </si>
  <si>
    <t xml:space="preserve">Short Term Loan And Bank OD Received </t>
  </si>
  <si>
    <t>Provision for Tax</t>
  </si>
  <si>
    <t>Shareholders' Equity</t>
  </si>
  <si>
    <t>Bank loan (auto loan) received/refund</t>
  </si>
  <si>
    <t>Lease Payments</t>
  </si>
  <si>
    <t>Share Capital</t>
  </si>
  <si>
    <t>Deferred Tax Expenses</t>
  </si>
  <si>
    <t>Dividend Paid</t>
  </si>
  <si>
    <t>Share Premium</t>
  </si>
  <si>
    <t>Income Tax Expenses</t>
  </si>
  <si>
    <t xml:space="preserve">Net Cash Flow  from Financing Activities </t>
  </si>
  <si>
    <t>Reserve &amp; Surplus</t>
  </si>
  <si>
    <t>Revaluation surplus</t>
  </si>
  <si>
    <t>Net Cash Flows</t>
  </si>
  <si>
    <t>Net Profit after Tax</t>
  </si>
  <si>
    <t>NON CURRENT LIABILITIES</t>
  </si>
  <si>
    <t>Add: Opening Cash &amp; Cash Equivalnet</t>
  </si>
  <si>
    <t>Closing Cash &amp; Cash Equivalents</t>
  </si>
  <si>
    <t>Term Loan</t>
  </si>
  <si>
    <t>Earning Per Share</t>
  </si>
  <si>
    <t>Deferred Tax Liabilities</t>
  </si>
  <si>
    <t>Lease Liability</t>
  </si>
  <si>
    <t>Net Operating Cash Flow per Share</t>
  </si>
  <si>
    <t>CURRENT LIABILITIES</t>
  </si>
  <si>
    <t>Accounts and other Payables</t>
  </si>
  <si>
    <t>Accruals and Provisions</t>
  </si>
  <si>
    <t xml:space="preserve">Depreciation </t>
  </si>
  <si>
    <t>Short Term Loan &amp; bank Overdraft</t>
  </si>
  <si>
    <t>Current Portion of Long Term Loan</t>
  </si>
  <si>
    <t>Current Portion of Lease Liability</t>
  </si>
  <si>
    <t>Total Liabilities</t>
  </si>
  <si>
    <t>TOTAL SHAREHOLDERS' EQUITY &amp; LIABILITIES</t>
  </si>
  <si>
    <t>Net assets value per share (NAVPS)</t>
  </si>
  <si>
    <t>Ratios</t>
  </si>
  <si>
    <t>ROA</t>
  </si>
  <si>
    <t>ROE</t>
  </si>
  <si>
    <t>Debt to Equity</t>
  </si>
  <si>
    <t>Current Ratio</t>
  </si>
  <si>
    <t>Net Margin</t>
  </si>
  <si>
    <t>Operating Margin</t>
  </si>
  <si>
    <t>ROIC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</si>
</sst>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164" formatCode="[$-409]d\-mmm\-yy"/>
    <numFmt numFmtId="165" formatCode="_(* #,##0.00_);_(* \(#,##0.00\);_(* &quot;-&quot;_);_(@_)"/>
    <numFmt numFmtId="166" formatCode="0.0%"/>
    <numFmt numFmtId="167" formatCode="0.0"/>
  </numFmts>
  <fonts count="8" x14ac:knownFonts="1">
    <font>
      <sz val="11"/>
      <color theme="1"/>
      <name val="Arial"/>
    </font>
    <font>
      <sz val="11"/>
      <color theme="1"/>
      <name val="Calibri"/>
    </font>
    <font>
      <b/>
      <sz val="12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1"/>
      <color rgb="FF000000"/>
      <name val="Calibri"/>
    </font>
    <font>
      <sz val="12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41" fontId="1" fillId="0" borderId="0" xfId="0" applyNumberFormat="1" applyFont="1"/>
    <xf numFmtId="41" fontId="2" fillId="0" borderId="0" xfId="0" applyNumberFormat="1" applyFont="1"/>
    <xf numFmtId="41" fontId="3" fillId="0" borderId="0" xfId="0" applyNumberFormat="1" applyFont="1" applyAlignment="1"/>
    <xf numFmtId="164" fontId="2" fillId="0" borderId="0" xfId="0" applyNumberFormat="1" applyFont="1"/>
    <xf numFmtId="164" fontId="1" fillId="0" borderId="0" xfId="0" applyNumberFormat="1" applyFont="1"/>
    <xf numFmtId="15" fontId="4" fillId="0" borderId="0" xfId="0" applyNumberFormat="1" applyFont="1" applyAlignment="1">
      <alignment horizontal="right"/>
    </xf>
    <xf numFmtId="15" fontId="5" fillId="0" borderId="0" xfId="0" applyNumberFormat="1" applyFont="1" applyAlignment="1">
      <alignment horizontal="right"/>
    </xf>
    <xf numFmtId="41" fontId="4" fillId="0" borderId="0" xfId="0" applyNumberFormat="1" applyFont="1"/>
    <xf numFmtId="41" fontId="4" fillId="0" borderId="0" xfId="0" applyNumberFormat="1" applyFont="1" applyAlignment="1">
      <alignment horizontal="center"/>
    </xf>
    <xf numFmtId="41" fontId="1" fillId="0" borderId="1" xfId="0" applyNumberFormat="1" applyFont="1" applyBorder="1"/>
    <xf numFmtId="41" fontId="4" fillId="0" borderId="2" xfId="0" applyNumberFormat="1" applyFont="1" applyBorder="1"/>
    <xf numFmtId="41" fontId="6" fillId="0" borderId="0" xfId="0" applyNumberFormat="1" applyFont="1" applyAlignment="1">
      <alignment horizontal="center"/>
    </xf>
    <xf numFmtId="41" fontId="1" fillId="0" borderId="0" xfId="0" applyNumberFormat="1" applyFont="1" applyAlignment="1">
      <alignment wrapText="1"/>
    </xf>
    <xf numFmtId="41" fontId="2" fillId="0" borderId="0" xfId="0" applyNumberFormat="1" applyFont="1" applyAlignment="1">
      <alignment horizontal="center"/>
    </xf>
    <xf numFmtId="41" fontId="4" fillId="0" borderId="3" xfId="0" applyNumberFormat="1" applyFont="1" applyBorder="1"/>
    <xf numFmtId="165" fontId="4" fillId="0" borderId="0" xfId="0" applyNumberFormat="1" applyFont="1"/>
    <xf numFmtId="165" fontId="4" fillId="0" borderId="4" xfId="0" applyNumberFormat="1" applyFont="1" applyBorder="1"/>
    <xf numFmtId="165" fontId="1" fillId="0" borderId="0" xfId="0" applyNumberFormat="1" applyFont="1"/>
    <xf numFmtId="41" fontId="4" fillId="0" borderId="4" xfId="0" applyNumberFormat="1" applyFont="1" applyBorder="1"/>
    <xf numFmtId="10" fontId="1" fillId="0" borderId="0" xfId="0" applyNumberFormat="1" applyFont="1"/>
    <xf numFmtId="0" fontId="7" fillId="0" borderId="0" xfId="0" applyFont="1"/>
    <xf numFmtId="166" fontId="1" fillId="0" borderId="0" xfId="0" applyNumberFormat="1" applyFont="1"/>
    <xf numFmtId="167" fontId="1" fillId="0" borderId="0" xfId="0" applyNumberFormat="1" applyFont="1"/>
  </cellXfs>
  <cellStyles count="1">
    <cellStyle name="Normal" xfId="0" builtinId="0"/>
  </cellStyles>
  <dxfs count="2"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2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3.125" customWidth="1"/>
    <col min="2" max="5" width="12.5" customWidth="1"/>
    <col min="6" max="6" width="12.125" customWidth="1"/>
    <col min="7" max="7" width="13.25" customWidth="1"/>
    <col min="8" max="9" width="8" customWidth="1"/>
    <col min="10" max="24" width="7.625" customWidth="1"/>
  </cols>
  <sheetData>
    <row r="1" spans="1:2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5.75" x14ac:dyDescent="0.25">
      <c r="A2" s="2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5.75" x14ac:dyDescent="0.25">
      <c r="A3" s="2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5.75" x14ac:dyDescent="0.25">
      <c r="A4" s="2" t="s">
        <v>3</v>
      </c>
      <c r="B4" s="3" t="s">
        <v>4</v>
      </c>
      <c r="C4" s="3" t="s">
        <v>5</v>
      </c>
      <c r="D4" s="3" t="s">
        <v>6</v>
      </c>
      <c r="E4" s="3" t="s">
        <v>4</v>
      </c>
      <c r="F4" s="3" t="s">
        <v>5</v>
      </c>
      <c r="G4" s="3" t="s">
        <v>6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5">
      <c r="A5" s="5"/>
      <c r="B5" s="6">
        <v>43190</v>
      </c>
      <c r="C5" s="6">
        <v>43373</v>
      </c>
      <c r="D5" s="6">
        <v>43465</v>
      </c>
      <c r="E5" s="6">
        <v>43555</v>
      </c>
      <c r="F5" s="7">
        <v>43738</v>
      </c>
      <c r="G5" s="7">
        <v>43830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9" t="s">
        <v>9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25">
      <c r="A7" s="8" t="s">
        <v>12</v>
      </c>
      <c r="B7" s="8">
        <f t="shared" ref="B7:G7" si="0">SUM(B8:B13)</f>
        <v>2051354512</v>
      </c>
      <c r="C7" s="8">
        <f t="shared" si="0"/>
        <v>2071406502</v>
      </c>
      <c r="D7" s="8">
        <f t="shared" si="0"/>
        <v>2078208149</v>
      </c>
      <c r="E7" s="8">
        <f t="shared" si="0"/>
        <v>2094227894</v>
      </c>
      <c r="F7" s="8">
        <f t="shared" si="0"/>
        <v>2249490776</v>
      </c>
      <c r="G7" s="8">
        <f t="shared" si="0"/>
        <v>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25">
      <c r="A8" s="1" t="s">
        <v>16</v>
      </c>
      <c r="B8" s="1">
        <v>1937280275</v>
      </c>
      <c r="C8" s="1">
        <v>1939141367</v>
      </c>
      <c r="D8" s="1">
        <v>1947165707</v>
      </c>
      <c r="E8" s="1">
        <v>1948538125</v>
      </c>
      <c r="F8" s="3">
        <v>2181266905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25">
      <c r="A9" s="1" t="s">
        <v>18</v>
      </c>
      <c r="B9" s="1">
        <v>85509919</v>
      </c>
      <c r="C9" s="1">
        <v>107181430</v>
      </c>
      <c r="D9" s="1">
        <v>108064299</v>
      </c>
      <c r="E9" s="1">
        <v>122702518</v>
      </c>
      <c r="F9" s="3">
        <v>40269633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25">
      <c r="A10" s="1" t="s">
        <v>20</v>
      </c>
      <c r="B10" s="1">
        <v>0</v>
      </c>
      <c r="C10" s="1">
        <v>796500</v>
      </c>
      <c r="D10" s="1">
        <v>796500</v>
      </c>
      <c r="E10" s="1">
        <v>796500</v>
      </c>
      <c r="F10" s="3">
        <v>796500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25">
      <c r="A11" s="1" t="s">
        <v>23</v>
      </c>
      <c r="B11" s="1">
        <v>3686722</v>
      </c>
      <c r="C11" s="1">
        <v>2804529</v>
      </c>
      <c r="D11" s="1">
        <v>686167</v>
      </c>
      <c r="E11" s="1">
        <v>668575</v>
      </c>
      <c r="F11" s="3">
        <v>635562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25">
      <c r="A12" s="1" t="s">
        <v>25</v>
      </c>
      <c r="B12" s="1">
        <v>8360252</v>
      </c>
      <c r="C12" s="1">
        <v>4965332</v>
      </c>
      <c r="D12" s="1">
        <v>4978132</v>
      </c>
      <c r="E12" s="1">
        <v>5004832</v>
      </c>
      <c r="F12" s="3">
        <v>10004832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25">
      <c r="A13" s="1" t="s">
        <v>27</v>
      </c>
      <c r="B13" s="1">
        <v>16517344</v>
      </c>
      <c r="C13" s="1">
        <v>16517344</v>
      </c>
      <c r="D13" s="1">
        <v>16517344</v>
      </c>
      <c r="E13" s="1">
        <v>16517344</v>
      </c>
      <c r="F13" s="3">
        <v>16517344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25">
      <c r="A15" s="8" t="s">
        <v>30</v>
      </c>
      <c r="B15" s="8">
        <f t="shared" ref="B15:G15" si="1">SUM(B16:B21)</f>
        <v>715829643</v>
      </c>
      <c r="C15" s="8">
        <f t="shared" si="1"/>
        <v>737662873</v>
      </c>
      <c r="D15" s="8">
        <f t="shared" si="1"/>
        <v>757016931</v>
      </c>
      <c r="E15" s="8">
        <f t="shared" si="1"/>
        <v>772737480</v>
      </c>
      <c r="F15" s="8">
        <f t="shared" si="1"/>
        <v>719821013</v>
      </c>
      <c r="G15" s="8">
        <f t="shared" si="1"/>
        <v>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25">
      <c r="A16" s="1" t="s">
        <v>33</v>
      </c>
      <c r="B16" s="1">
        <v>543948211</v>
      </c>
      <c r="C16" s="1">
        <v>545822470</v>
      </c>
      <c r="D16" s="1">
        <v>564724703</v>
      </c>
      <c r="E16" s="1">
        <v>536337608</v>
      </c>
      <c r="F16" s="3">
        <v>472252159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25">
      <c r="A17" s="1" t="s">
        <v>36</v>
      </c>
      <c r="B17" s="1">
        <v>0</v>
      </c>
      <c r="C17" s="1">
        <v>0</v>
      </c>
      <c r="D17" s="1">
        <v>0</v>
      </c>
      <c r="E17" s="1">
        <v>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25">
      <c r="A18" s="1" t="s">
        <v>38</v>
      </c>
      <c r="B18" s="1">
        <v>69446520</v>
      </c>
      <c r="C18" s="1">
        <v>61628553</v>
      </c>
      <c r="D18" s="1">
        <v>64525795</v>
      </c>
      <c r="E18" s="1">
        <v>81388777</v>
      </c>
      <c r="F18" s="3">
        <v>68906093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25">
      <c r="A19" s="1" t="s">
        <v>39</v>
      </c>
      <c r="B19" s="1">
        <v>57143144</v>
      </c>
      <c r="C19" s="1">
        <v>73136935</v>
      </c>
      <c r="D19" s="1">
        <v>64804733</v>
      </c>
      <c r="E19" s="1">
        <v>76143236</v>
      </c>
      <c r="F19" s="3">
        <v>86629935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25">
      <c r="A20" s="1" t="s">
        <v>41</v>
      </c>
      <c r="B20" s="1">
        <v>23804612</v>
      </c>
      <c r="C20" s="1">
        <v>34982250</v>
      </c>
      <c r="D20" s="1">
        <v>40235950</v>
      </c>
      <c r="E20" s="1">
        <v>44491305</v>
      </c>
      <c r="F20" s="3">
        <v>54796877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5.75" customHeight="1" x14ac:dyDescent="0.25">
      <c r="A21" s="1" t="s">
        <v>44</v>
      </c>
      <c r="B21" s="1">
        <v>21487156</v>
      </c>
      <c r="C21" s="1">
        <v>22092665</v>
      </c>
      <c r="D21" s="1">
        <v>22725750</v>
      </c>
      <c r="E21" s="1">
        <v>34376554</v>
      </c>
      <c r="F21" s="3">
        <v>37235949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5.75" customHeight="1" x14ac:dyDescent="0.25">
      <c r="A23" s="8" t="s">
        <v>47</v>
      </c>
      <c r="B23" s="8">
        <f t="shared" ref="B23:D23" si="2">SUM(B7,B15)</f>
        <v>2767184155</v>
      </c>
      <c r="C23" s="8">
        <f t="shared" si="2"/>
        <v>2809069375</v>
      </c>
      <c r="D23" s="8">
        <f t="shared" si="2"/>
        <v>2835225080</v>
      </c>
      <c r="E23" s="8">
        <f>SUM(E7,E15)-1</f>
        <v>2866965373</v>
      </c>
      <c r="F23" s="8">
        <f t="shared" ref="F23:G23" si="3">SUM(F7,F15)</f>
        <v>2969311789</v>
      </c>
      <c r="G23" s="8">
        <f t="shared" si="3"/>
        <v>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5.75" customHeight="1" x14ac:dyDescent="0.25">
      <c r="A25" s="14" t="s">
        <v>52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5.75" customHeight="1" x14ac:dyDescent="0.25">
      <c r="A26" s="8" t="s">
        <v>56</v>
      </c>
      <c r="B26" s="8">
        <f t="shared" ref="B26:G26" si="4">SUM(B27:B30)</f>
        <v>1903084147</v>
      </c>
      <c r="C26" s="8">
        <f t="shared" si="4"/>
        <v>1927171309</v>
      </c>
      <c r="D26" s="8">
        <f t="shared" si="4"/>
        <v>1930995094</v>
      </c>
      <c r="E26" s="8">
        <f t="shared" si="4"/>
        <v>1938094254</v>
      </c>
      <c r="F26" s="8">
        <f t="shared" si="4"/>
        <v>1974201418</v>
      </c>
      <c r="G26" s="8">
        <f t="shared" si="4"/>
        <v>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5.75" customHeight="1" x14ac:dyDescent="0.25">
      <c r="A27" s="1" t="s">
        <v>59</v>
      </c>
      <c r="B27" s="1">
        <v>525423080</v>
      </c>
      <c r="C27" s="1">
        <v>525423080</v>
      </c>
      <c r="D27" s="1">
        <v>588473860</v>
      </c>
      <c r="E27" s="1">
        <v>588473860</v>
      </c>
      <c r="F27" s="3">
        <v>588473860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5.75" customHeight="1" x14ac:dyDescent="0.25">
      <c r="A28" s="1" t="s">
        <v>62</v>
      </c>
      <c r="B28" s="1">
        <v>198000000</v>
      </c>
      <c r="C28" s="1">
        <v>198000000</v>
      </c>
      <c r="D28" s="1">
        <v>198000000</v>
      </c>
      <c r="E28" s="1">
        <v>198000000</v>
      </c>
      <c r="F28" s="3">
        <v>198000000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5.75" customHeight="1" x14ac:dyDescent="0.25">
      <c r="A29" s="1" t="s">
        <v>65</v>
      </c>
      <c r="B29" s="1">
        <v>249753678</v>
      </c>
      <c r="C29" s="1">
        <v>280100011</v>
      </c>
      <c r="D29" s="1">
        <v>223882123</v>
      </c>
      <c r="E29" s="1">
        <v>233964709</v>
      </c>
      <c r="F29" s="3">
        <v>276115770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5.75" customHeight="1" x14ac:dyDescent="0.25">
      <c r="A30" s="1" t="s">
        <v>66</v>
      </c>
      <c r="B30" s="1">
        <v>929907389</v>
      </c>
      <c r="C30" s="1">
        <v>923648218</v>
      </c>
      <c r="D30" s="1">
        <v>920639111</v>
      </c>
      <c r="E30" s="1">
        <v>917655685</v>
      </c>
      <c r="F30" s="3">
        <v>911611788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5.75" customHeight="1" x14ac:dyDescent="0.25">
      <c r="A32" s="8" t="s">
        <v>69</v>
      </c>
      <c r="B32" s="8">
        <f t="shared" ref="B32:E32" si="5">SUM(B33:B34)</f>
        <v>176868643</v>
      </c>
      <c r="C32" s="8">
        <f t="shared" si="5"/>
        <v>175724307</v>
      </c>
      <c r="D32" s="8">
        <f t="shared" si="5"/>
        <v>173129452</v>
      </c>
      <c r="E32" s="8">
        <f t="shared" si="5"/>
        <v>170432831</v>
      </c>
      <c r="F32" s="8">
        <f t="shared" ref="F32:G32" si="6">SUM(F33:F35)</f>
        <v>303343427</v>
      </c>
      <c r="G32" s="8">
        <f t="shared" si="6"/>
        <v>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5.75" customHeight="1" x14ac:dyDescent="0.25">
      <c r="A33" s="1" t="s">
        <v>72</v>
      </c>
      <c r="B33" s="1">
        <v>14449545</v>
      </c>
      <c r="C33" s="1">
        <v>10642338</v>
      </c>
      <c r="D33" s="1">
        <v>8516892</v>
      </c>
      <c r="E33" s="1">
        <v>6391446</v>
      </c>
      <c r="F33" s="3">
        <v>1976760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5.75" customHeight="1" x14ac:dyDescent="0.25">
      <c r="A34" s="1" t="s">
        <v>74</v>
      </c>
      <c r="B34" s="1">
        <v>162419098</v>
      </c>
      <c r="C34" s="1">
        <v>165081969</v>
      </c>
      <c r="D34" s="1">
        <v>164612560</v>
      </c>
      <c r="E34" s="1">
        <v>164041385</v>
      </c>
      <c r="F34" s="3">
        <v>170659881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.75" customHeight="1" x14ac:dyDescent="0.25">
      <c r="A35" s="3" t="s">
        <v>75</v>
      </c>
      <c r="B35" s="1"/>
      <c r="C35" s="1"/>
      <c r="D35" s="1"/>
      <c r="E35" s="1"/>
      <c r="F35" s="3">
        <v>130706786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.75" customHeight="1" x14ac:dyDescent="0.25">
      <c r="A37" s="8" t="s">
        <v>77</v>
      </c>
      <c r="B37" s="8">
        <f t="shared" ref="B37:E37" si="7">SUM(B38:B41)</f>
        <v>687231365</v>
      </c>
      <c r="C37" s="8">
        <f t="shared" si="7"/>
        <v>706173760</v>
      </c>
      <c r="D37" s="8">
        <f t="shared" si="7"/>
        <v>731100532</v>
      </c>
      <c r="E37" s="8">
        <f t="shared" si="7"/>
        <v>758438288</v>
      </c>
      <c r="F37" s="8">
        <f t="shared" ref="F37:G37" si="8">SUM(F38:F42)</f>
        <v>691766944</v>
      </c>
      <c r="G37" s="8">
        <f t="shared" si="8"/>
        <v>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.75" customHeight="1" x14ac:dyDescent="0.25">
      <c r="A38" s="1" t="s">
        <v>78</v>
      </c>
      <c r="B38" s="1">
        <v>84703872</v>
      </c>
      <c r="C38" s="1">
        <v>92579269</v>
      </c>
      <c r="D38" s="1">
        <v>91249852</v>
      </c>
      <c r="E38" s="1">
        <v>135781386</v>
      </c>
      <c r="F38" s="3">
        <v>45924697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.75" customHeight="1" x14ac:dyDescent="0.25">
      <c r="A39" s="1" t="s">
        <v>79</v>
      </c>
      <c r="B39" s="1">
        <v>58768643</v>
      </c>
      <c r="C39" s="1">
        <v>62988354</v>
      </c>
      <c r="D39" s="1">
        <v>64790209</v>
      </c>
      <c r="E39" s="1">
        <v>63008472</v>
      </c>
      <c r="F39" s="3">
        <v>64570143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.75" customHeight="1" x14ac:dyDescent="0.25">
      <c r="A40" s="1" t="s">
        <v>81</v>
      </c>
      <c r="B40" s="1">
        <v>535257073</v>
      </c>
      <c r="C40" s="1">
        <v>542104360</v>
      </c>
      <c r="D40" s="1">
        <v>566558694</v>
      </c>
      <c r="E40" s="1">
        <v>551146653</v>
      </c>
      <c r="F40" s="3">
        <v>550370514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.75" customHeight="1" x14ac:dyDescent="0.25">
      <c r="A41" s="1" t="s">
        <v>82</v>
      </c>
      <c r="B41" s="1">
        <v>8501777</v>
      </c>
      <c r="C41" s="1">
        <v>8501777</v>
      </c>
      <c r="D41" s="1">
        <v>8501777</v>
      </c>
      <c r="E41" s="1">
        <v>8501777</v>
      </c>
      <c r="F41" s="3">
        <v>8501784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.75" customHeight="1" x14ac:dyDescent="0.25">
      <c r="A42" s="3" t="s">
        <v>83</v>
      </c>
      <c r="B42" s="1"/>
      <c r="C42" s="1"/>
      <c r="D42" s="1"/>
      <c r="E42" s="1"/>
      <c r="F42" s="3">
        <v>22399806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.75" customHeight="1" x14ac:dyDescent="0.25">
      <c r="A43" s="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5.75" customHeight="1" x14ac:dyDescent="0.25">
      <c r="A44" s="8" t="s">
        <v>84</v>
      </c>
      <c r="B44" s="8">
        <f t="shared" ref="B44:G44" si="9">B32+B37</f>
        <v>864100008</v>
      </c>
      <c r="C44" s="8">
        <f t="shared" si="9"/>
        <v>881898067</v>
      </c>
      <c r="D44" s="8">
        <f t="shared" si="9"/>
        <v>904229984</v>
      </c>
      <c r="E44" s="8">
        <f t="shared" si="9"/>
        <v>928871119</v>
      </c>
      <c r="F44" s="8">
        <f t="shared" si="9"/>
        <v>995110371</v>
      </c>
      <c r="G44" s="8">
        <f t="shared" si="9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.75" customHeight="1" x14ac:dyDescent="0.25">
      <c r="A45" s="8"/>
      <c r="B45" s="8"/>
      <c r="C45" s="8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.75" customHeight="1" x14ac:dyDescent="0.25">
      <c r="A46" s="8" t="s">
        <v>85</v>
      </c>
      <c r="B46" s="8">
        <f>B26+B44</f>
        <v>2767184155</v>
      </c>
      <c r="C46" s="8">
        <f>C26+C44-1</f>
        <v>2809069375</v>
      </c>
      <c r="D46" s="8">
        <f>D26+D44+2</f>
        <v>2835225080</v>
      </c>
      <c r="E46" s="8">
        <f t="shared" ref="E46:G46" si="10">E26+E44</f>
        <v>2866965373</v>
      </c>
      <c r="F46" s="8">
        <f t="shared" si="10"/>
        <v>2969311789</v>
      </c>
      <c r="G46" s="8">
        <f t="shared" si="10"/>
        <v>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5.75" customHeight="1" x14ac:dyDescent="0.25">
      <c r="A48" s="16" t="s">
        <v>86</v>
      </c>
      <c r="B48" s="16">
        <f t="shared" ref="B48:G48" si="11">B26/(B27/10)</f>
        <v>36.220033330092768</v>
      </c>
      <c r="C48" s="16">
        <f t="shared" si="11"/>
        <v>36.678466979410196</v>
      </c>
      <c r="D48" s="16">
        <f t="shared" si="11"/>
        <v>32.813608645250618</v>
      </c>
      <c r="E48" s="16">
        <f t="shared" si="11"/>
        <v>32.934245439551042</v>
      </c>
      <c r="F48" s="16">
        <f t="shared" si="11"/>
        <v>33.547818385679868</v>
      </c>
      <c r="G48" s="16" t="e">
        <f t="shared" si="11"/>
        <v>#DIV/0!</v>
      </c>
      <c r="H48" s="1"/>
      <c r="I48" s="1"/>
      <c r="J48" s="1"/>
      <c r="K48" s="1"/>
      <c r="L48" s="1"/>
      <c r="M48" s="1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spans="1:24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5.75" customHeight="1" x14ac:dyDescent="0.25">
      <c r="A50" s="1"/>
      <c r="B50" s="1" t="str">
        <f t="shared" ref="B50:G50" si="12">IF(B46=B23, "Balanced", "Not Balanced")</f>
        <v>Balanced</v>
      </c>
      <c r="C50" s="1" t="str">
        <f t="shared" si="12"/>
        <v>Balanced</v>
      </c>
      <c r="D50" s="1" t="str">
        <f t="shared" si="12"/>
        <v>Balanced</v>
      </c>
      <c r="E50" s="1" t="str">
        <f t="shared" si="12"/>
        <v>Balanced</v>
      </c>
      <c r="F50" s="1" t="str">
        <f t="shared" si="12"/>
        <v>Balanced</v>
      </c>
      <c r="G50" s="1" t="str">
        <f t="shared" si="12"/>
        <v>Balanced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5.75" customHeight="1" x14ac:dyDescent="0.25">
      <c r="A52" s="20"/>
      <c r="B52" s="20">
        <f t="shared" ref="B52:G52" si="13">(B23/B46)-1</f>
        <v>0</v>
      </c>
      <c r="C52" s="20">
        <f t="shared" si="13"/>
        <v>0</v>
      </c>
      <c r="D52" s="20">
        <f t="shared" si="13"/>
        <v>0</v>
      </c>
      <c r="E52" s="20">
        <f t="shared" si="13"/>
        <v>0</v>
      </c>
      <c r="F52" s="20">
        <f t="shared" si="13"/>
        <v>0</v>
      </c>
      <c r="G52" s="20" t="e">
        <f t="shared" si="13"/>
        <v>#DIV/0!</v>
      </c>
      <c r="H52" s="1"/>
      <c r="I52" s="1"/>
      <c r="J52" s="1"/>
      <c r="K52" s="1"/>
      <c r="L52" s="1"/>
      <c r="M52" s="1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</row>
    <row r="53" spans="1:24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spans="1:24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spans="1:24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</sheetData>
  <conditionalFormatting sqref="B50:G50">
    <cfRule type="containsText" dxfId="1" priority="1" operator="containsText" text="Not Balanced">
      <formula>NOT(ISERROR(SEARCH(("Not Balanced"),(B50))))</formula>
    </cfRule>
  </conditionalFormatting>
  <conditionalFormatting sqref="B50:G50">
    <cfRule type="containsText" dxfId="0" priority="2" operator="containsText" text="Balanced">
      <formula>NOT(ISERROR(SEARCH(("Balanced"),(B50))))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1.25" customWidth="1"/>
    <col min="2" max="2" width="13.625" customWidth="1"/>
    <col min="3" max="3" width="13.125" customWidth="1"/>
    <col min="4" max="4" width="12.875" customWidth="1"/>
    <col min="5" max="5" width="12.5" customWidth="1"/>
    <col min="6" max="7" width="13.125" customWidth="1"/>
    <col min="8" max="24" width="7.625" customWidth="1"/>
  </cols>
  <sheetData>
    <row r="1" spans="1:2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5.75" x14ac:dyDescent="0.25">
      <c r="A2" s="2" t="s">
        <v>0</v>
      </c>
      <c r="B2" s="2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5.75" x14ac:dyDescent="0.25">
      <c r="A3" s="2" t="s">
        <v>2</v>
      </c>
      <c r="B3" s="2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5.75" x14ac:dyDescent="0.25">
      <c r="A4" s="2" t="s">
        <v>3</v>
      </c>
      <c r="B4" s="3" t="s">
        <v>4</v>
      </c>
      <c r="C4" s="3" t="s">
        <v>5</v>
      </c>
      <c r="D4" s="3" t="s">
        <v>6</v>
      </c>
      <c r="E4" s="3" t="s">
        <v>4</v>
      </c>
      <c r="F4" s="3" t="s">
        <v>5</v>
      </c>
      <c r="G4" s="3" t="s">
        <v>6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.75" x14ac:dyDescent="0.25">
      <c r="A5" s="4"/>
      <c r="B5" s="6">
        <v>43190</v>
      </c>
      <c r="C5" s="6">
        <v>43373</v>
      </c>
      <c r="D5" s="6">
        <v>43465</v>
      </c>
      <c r="E5" s="6">
        <v>43555</v>
      </c>
      <c r="F5" s="7">
        <v>43738</v>
      </c>
      <c r="G5" s="7">
        <v>43830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1" t="s">
        <v>7</v>
      </c>
      <c r="B6" s="1">
        <v>1568357554</v>
      </c>
      <c r="C6" s="1">
        <v>550980938</v>
      </c>
      <c r="D6" s="1">
        <v>970952354</v>
      </c>
      <c r="E6" s="1">
        <v>1365578844</v>
      </c>
      <c r="F6" s="3">
        <v>500754103</v>
      </c>
      <c r="G6" s="3">
        <v>801250000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25">
      <c r="A7" s="1" t="s">
        <v>10</v>
      </c>
      <c r="B7" s="10">
        <v>1254527734</v>
      </c>
      <c r="C7" s="10">
        <v>445443610</v>
      </c>
      <c r="D7" s="1">
        <v>792469315</v>
      </c>
      <c r="E7" s="1">
        <v>1121916453</v>
      </c>
      <c r="F7" s="3">
        <v>400983205</v>
      </c>
      <c r="G7" s="3">
        <v>632720000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25">
      <c r="A8" s="8" t="s">
        <v>14</v>
      </c>
      <c r="B8" s="8">
        <f t="shared" ref="B8:G8" si="0">B6-B7</f>
        <v>313829820</v>
      </c>
      <c r="C8" s="8">
        <f t="shared" si="0"/>
        <v>105537328</v>
      </c>
      <c r="D8" s="11">
        <f t="shared" si="0"/>
        <v>178483039</v>
      </c>
      <c r="E8" s="11">
        <f t="shared" si="0"/>
        <v>243662391</v>
      </c>
      <c r="F8" s="11">
        <f t="shared" si="0"/>
        <v>99770898</v>
      </c>
      <c r="G8" s="11">
        <f t="shared" si="0"/>
        <v>168530000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25">
      <c r="A9" s="8"/>
      <c r="B9" s="8"/>
      <c r="C9" s="8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25">
      <c r="A10" s="8" t="s">
        <v>22</v>
      </c>
      <c r="B10" s="8">
        <f t="shared" ref="B10:G10" si="1">SUM(B11:B12)</f>
        <v>203867135</v>
      </c>
      <c r="C10" s="8">
        <f t="shared" si="1"/>
        <v>68355252</v>
      </c>
      <c r="D10" s="8">
        <f t="shared" si="1"/>
        <v>126460181</v>
      </c>
      <c r="E10" s="8">
        <f t="shared" si="1"/>
        <v>179931754</v>
      </c>
      <c r="F10" s="8">
        <f t="shared" si="1"/>
        <v>65917418</v>
      </c>
      <c r="G10" s="8">
        <f t="shared" si="1"/>
        <v>131160000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.75" x14ac:dyDescent="0.25">
      <c r="A11" s="1" t="s">
        <v>26</v>
      </c>
      <c r="B11" s="1">
        <v>95758471</v>
      </c>
      <c r="C11" s="1">
        <v>32070109</v>
      </c>
      <c r="D11" s="12">
        <v>61824468</v>
      </c>
      <c r="E11" s="12">
        <v>90437709</v>
      </c>
      <c r="F11" s="3">
        <v>33452636</v>
      </c>
      <c r="G11" s="3">
        <v>69210000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5.75" x14ac:dyDescent="0.25">
      <c r="A12" s="1" t="s">
        <v>29</v>
      </c>
      <c r="B12" s="1">
        <v>108108664</v>
      </c>
      <c r="C12" s="1">
        <v>36285143</v>
      </c>
      <c r="D12" s="12">
        <v>64635713</v>
      </c>
      <c r="E12" s="12">
        <v>89494045</v>
      </c>
      <c r="F12" s="3">
        <v>32464782</v>
      </c>
      <c r="G12" s="3">
        <v>61950000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25">
      <c r="A13" s="8" t="s">
        <v>31</v>
      </c>
      <c r="B13" s="8">
        <f t="shared" ref="B13:G13" si="2">B8-B10</f>
        <v>109962685</v>
      </c>
      <c r="C13" s="8">
        <f t="shared" si="2"/>
        <v>37182076</v>
      </c>
      <c r="D13" s="8">
        <f t="shared" si="2"/>
        <v>52022858</v>
      </c>
      <c r="E13" s="8">
        <f t="shared" si="2"/>
        <v>63730637</v>
      </c>
      <c r="F13" s="8">
        <f t="shared" si="2"/>
        <v>33853480</v>
      </c>
      <c r="G13" s="8">
        <f t="shared" si="2"/>
        <v>37370000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25">
      <c r="A14" s="1" t="s">
        <v>34</v>
      </c>
      <c r="B14" s="1">
        <v>26774475</v>
      </c>
      <c r="C14" s="1">
        <v>15059152</v>
      </c>
      <c r="D14" s="1">
        <v>28709175</v>
      </c>
      <c r="E14" s="1">
        <v>40262987</v>
      </c>
      <c r="F14" s="3">
        <v>19288491</v>
      </c>
      <c r="G14" s="3">
        <v>30230000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25">
      <c r="A15" s="1" t="s">
        <v>13</v>
      </c>
      <c r="B15" s="1">
        <v>22307794</v>
      </c>
      <c r="C15" s="1">
        <v>8981222</v>
      </c>
      <c r="D15" s="1">
        <v>16045860</v>
      </c>
      <c r="E15" s="1">
        <v>24213669</v>
      </c>
      <c r="F15" s="3">
        <v>19672041</v>
      </c>
      <c r="G15" s="3">
        <v>48810000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25">
      <c r="A16" s="1" t="s">
        <v>37</v>
      </c>
      <c r="B16" s="1">
        <v>1427953</v>
      </c>
      <c r="C16" s="1">
        <v>0</v>
      </c>
      <c r="D16" s="1">
        <v>0</v>
      </c>
      <c r="E16" s="1">
        <v>1427953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25">
      <c r="A17" s="1" t="s">
        <v>15</v>
      </c>
      <c r="B17" s="1">
        <v>16325</v>
      </c>
      <c r="C17" s="1">
        <v>8511</v>
      </c>
      <c r="D17" s="1">
        <v>14495</v>
      </c>
      <c r="E17" s="1">
        <v>19607</v>
      </c>
      <c r="F17" s="3">
        <v>9251</v>
      </c>
      <c r="G17" s="3">
        <v>10000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25">
      <c r="A18" s="8" t="s">
        <v>42</v>
      </c>
      <c r="B18" s="8">
        <f t="shared" ref="B18:G18" si="3">B13-B14+B15+B16+B17</f>
        <v>106940282</v>
      </c>
      <c r="C18" s="8">
        <f t="shared" si="3"/>
        <v>31112657</v>
      </c>
      <c r="D18" s="8">
        <f t="shared" si="3"/>
        <v>39374038</v>
      </c>
      <c r="E18" s="8">
        <f t="shared" si="3"/>
        <v>49128879</v>
      </c>
      <c r="F18" s="8">
        <f t="shared" si="3"/>
        <v>34246281</v>
      </c>
      <c r="G18" s="8">
        <f t="shared" si="3"/>
        <v>55960000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25">
      <c r="A19" s="1"/>
      <c r="B19" s="8"/>
      <c r="C19" s="8"/>
      <c r="D19" s="8"/>
      <c r="E19" s="8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25">
      <c r="A20" s="1" t="s">
        <v>48</v>
      </c>
      <c r="B20" s="1">
        <v>5347014</v>
      </c>
      <c r="C20" s="1">
        <v>1555633</v>
      </c>
      <c r="D20" s="1">
        <v>1968702</v>
      </c>
      <c r="E20" s="1">
        <v>2456444</v>
      </c>
      <c r="F20" s="3">
        <v>1630775</v>
      </c>
      <c r="G20" s="3">
        <v>2670000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5.75" customHeight="1" x14ac:dyDescent="0.25">
      <c r="A21" s="1"/>
      <c r="B21" s="8"/>
      <c r="C21" s="8"/>
      <c r="D21" s="8"/>
      <c r="E21" s="8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5.75" customHeight="1" x14ac:dyDescent="0.25">
      <c r="A22" s="8" t="s">
        <v>50</v>
      </c>
      <c r="B22" s="8">
        <f t="shared" ref="B22:G22" si="4">B18-B20</f>
        <v>101593268</v>
      </c>
      <c r="C22" s="8">
        <f t="shared" si="4"/>
        <v>29557024</v>
      </c>
      <c r="D22" s="8">
        <f t="shared" si="4"/>
        <v>37405336</v>
      </c>
      <c r="E22" s="8">
        <f t="shared" si="4"/>
        <v>46672435</v>
      </c>
      <c r="F22" s="8">
        <f t="shared" si="4"/>
        <v>32615506</v>
      </c>
      <c r="G22" s="8">
        <f t="shared" si="4"/>
        <v>53290000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5.75" customHeight="1" x14ac:dyDescent="0.25">
      <c r="A23" s="1"/>
      <c r="B23" s="8"/>
      <c r="C23" s="8"/>
      <c r="D23" s="8"/>
      <c r="E23" s="8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5.75" customHeight="1" x14ac:dyDescent="0.25">
      <c r="A24" s="8" t="s">
        <v>55</v>
      </c>
      <c r="B24" s="8">
        <f t="shared" ref="B24:G24" si="5">SUM(B25:B26)</f>
        <v>25398316</v>
      </c>
      <c r="C24" s="8">
        <f t="shared" si="5"/>
        <v>7389256</v>
      </c>
      <c r="D24" s="8">
        <f t="shared" si="5"/>
        <v>9351334</v>
      </c>
      <c r="E24" s="8">
        <f t="shared" si="5"/>
        <v>11668108</v>
      </c>
      <c r="F24" s="8">
        <f t="shared" si="5"/>
        <v>8153877</v>
      </c>
      <c r="G24" s="8">
        <f t="shared" si="5"/>
        <v>13330000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5.75" customHeight="1" x14ac:dyDescent="0.25">
      <c r="A25" s="1" t="s">
        <v>60</v>
      </c>
      <c r="B25" s="1">
        <v>2348535</v>
      </c>
      <c r="C25" s="1">
        <v>656250</v>
      </c>
      <c r="D25" s="1">
        <v>8161458</v>
      </c>
      <c r="E25" s="1">
        <v>1613177</v>
      </c>
      <c r="F25" s="3">
        <v>2316092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5.75" customHeight="1" x14ac:dyDescent="0.25">
      <c r="A26" s="1" t="s">
        <v>63</v>
      </c>
      <c r="B26" s="1">
        <v>23049781</v>
      </c>
      <c r="C26" s="1">
        <v>6733006</v>
      </c>
      <c r="D26" s="1">
        <v>1189876</v>
      </c>
      <c r="E26" s="1">
        <v>10054931</v>
      </c>
      <c r="F26" s="3">
        <v>5837785</v>
      </c>
      <c r="G26" s="3">
        <v>13330000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5.75" customHeight="1" x14ac:dyDescent="0.25">
      <c r="A28" s="8" t="s">
        <v>68</v>
      </c>
      <c r="B28" s="15">
        <f t="shared" ref="B28:G28" si="6">B22-B24</f>
        <v>76194952</v>
      </c>
      <c r="C28" s="15">
        <f t="shared" si="6"/>
        <v>22167768</v>
      </c>
      <c r="D28" s="15">
        <f t="shared" si="6"/>
        <v>28054002</v>
      </c>
      <c r="E28" s="15">
        <f t="shared" si="6"/>
        <v>35004327</v>
      </c>
      <c r="F28" s="15">
        <f t="shared" si="6"/>
        <v>24461629</v>
      </c>
      <c r="G28" s="15">
        <f t="shared" si="6"/>
        <v>39960000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5.75" customHeight="1" x14ac:dyDescent="0.25">
      <c r="A29" s="8"/>
      <c r="B29" s="8"/>
      <c r="C29" s="8"/>
      <c r="D29" s="8"/>
      <c r="E29" s="8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5.75" customHeight="1" x14ac:dyDescent="0.25">
      <c r="A30" s="16" t="s">
        <v>73</v>
      </c>
      <c r="B30" s="17">
        <f>B28/('1'!B27/10)</f>
        <v>1.4501637803957907</v>
      </c>
      <c r="C30" s="17">
        <f>C28/('1'!C27/10)</f>
        <v>0.42190320227272848</v>
      </c>
      <c r="D30" s="17">
        <f>D28/('1'!D27/10)</f>
        <v>0.47672469258022776</v>
      </c>
      <c r="E30" s="17">
        <f>E28/('1'!E27/10)</f>
        <v>0.59483231761560318</v>
      </c>
      <c r="F30" s="17">
        <f>F28/('1'!F27/10)</f>
        <v>0.41567910934905417</v>
      </c>
      <c r="G30" s="17" t="e">
        <f>G28/('1'!G27/10)</f>
        <v>#DIV/0!</v>
      </c>
      <c r="H30" s="1"/>
      <c r="I30" s="1"/>
      <c r="J30" s="1"/>
      <c r="K30" s="1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1:24" ht="15.75" customHeight="1" x14ac:dyDescent="0.25">
      <c r="A31" s="1"/>
      <c r="B31" s="1"/>
      <c r="C31" s="8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1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19" sqref="I19"/>
    </sheetView>
  </sheetViews>
  <sheetFormatPr defaultColWidth="12.625" defaultRowHeight="15" customHeight="1" x14ac:dyDescent="0.2"/>
  <cols>
    <col min="1" max="1" width="41.125" customWidth="1"/>
    <col min="2" max="5" width="13.125" customWidth="1"/>
    <col min="6" max="6" width="12.75" customWidth="1"/>
    <col min="7" max="7" width="11.625" customWidth="1"/>
    <col min="8" max="24" width="7.625" customWidth="1"/>
  </cols>
  <sheetData>
    <row r="1" spans="1:2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5.75" x14ac:dyDescent="0.25">
      <c r="A2" s="2" t="s">
        <v>0</v>
      </c>
      <c r="B2" s="2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5.75" x14ac:dyDescent="0.25">
      <c r="A3" s="2" t="s">
        <v>2</v>
      </c>
      <c r="B3" s="2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5.75" x14ac:dyDescent="0.25">
      <c r="A4" s="2" t="s">
        <v>3</v>
      </c>
      <c r="B4" s="3" t="s">
        <v>4</v>
      </c>
      <c r="C4" s="3" t="s">
        <v>5</v>
      </c>
      <c r="D4" s="3" t="s">
        <v>6</v>
      </c>
      <c r="E4" s="3" t="s">
        <v>4</v>
      </c>
      <c r="F4" s="3" t="s">
        <v>5</v>
      </c>
      <c r="G4" s="3" t="s">
        <v>6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.75" x14ac:dyDescent="0.25">
      <c r="A5" s="4"/>
      <c r="B5" s="6">
        <v>43190</v>
      </c>
      <c r="C5" s="6">
        <v>43373</v>
      </c>
      <c r="D5" s="6">
        <v>43465</v>
      </c>
      <c r="E5" s="6">
        <v>43555</v>
      </c>
      <c r="F5" s="7">
        <v>43738</v>
      </c>
      <c r="G5" s="7">
        <v>43830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8" t="s">
        <v>8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25">
      <c r="A7" s="1" t="s">
        <v>11</v>
      </c>
      <c r="B7" s="1">
        <v>1727297798</v>
      </c>
      <c r="C7" s="1">
        <v>573581380</v>
      </c>
      <c r="D7" s="1">
        <v>1044624512</v>
      </c>
      <c r="E7" s="1">
        <v>1471349099</v>
      </c>
      <c r="F7" s="3">
        <v>544820969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25">
      <c r="A8" s="1" t="s">
        <v>13</v>
      </c>
      <c r="B8" s="1">
        <v>24125781</v>
      </c>
      <c r="C8" s="1">
        <v>5962938</v>
      </c>
      <c r="D8" s="1">
        <v>12483375</v>
      </c>
      <c r="E8" s="1">
        <v>17622991</v>
      </c>
      <c r="F8" s="3">
        <v>7180466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25">
      <c r="A9" s="1" t="s">
        <v>15</v>
      </c>
      <c r="B9" s="1">
        <v>16325</v>
      </c>
      <c r="C9" s="1">
        <v>8511</v>
      </c>
      <c r="D9" s="1">
        <v>14495</v>
      </c>
      <c r="E9" s="1">
        <v>19607</v>
      </c>
      <c r="F9" s="3">
        <v>9251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25">
      <c r="A10" s="1" t="s">
        <v>17</v>
      </c>
      <c r="B10" s="1">
        <v>-1548830109</v>
      </c>
      <c r="C10" s="1">
        <v>-492546021</v>
      </c>
      <c r="D10" s="1">
        <v>-903337026</v>
      </c>
      <c r="E10" s="1">
        <v>-1223036431</v>
      </c>
      <c r="F10" s="3">
        <v>-459757550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25">
      <c r="A11" s="1" t="s">
        <v>19</v>
      </c>
      <c r="B11" s="1">
        <v>-26774475</v>
      </c>
      <c r="C11" s="1">
        <v>-15059152</v>
      </c>
      <c r="D11" s="1">
        <v>-28709175</v>
      </c>
      <c r="E11" s="1">
        <v>-40262987</v>
      </c>
      <c r="F11" s="3">
        <v>-14924811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25">
      <c r="A12" s="3" t="s">
        <v>21</v>
      </c>
      <c r="B12" s="1">
        <v>-149450831</v>
      </c>
      <c r="C12" s="1">
        <v>-52136895</v>
      </c>
      <c r="D12" s="1">
        <v>-99621694</v>
      </c>
      <c r="E12" s="1">
        <v>-139185266</v>
      </c>
      <c r="F12" s="3">
        <v>-53390401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25">
      <c r="A13" s="1" t="s">
        <v>24</v>
      </c>
      <c r="B13" s="1">
        <v>-24047053</v>
      </c>
      <c r="C13" s="1">
        <v>-6303431</v>
      </c>
      <c r="D13" s="1">
        <v>-11557131</v>
      </c>
      <c r="E13" s="1">
        <v>-15812486</v>
      </c>
      <c r="F13" s="3">
        <v>-5456737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25">
      <c r="A14" s="8" t="s">
        <v>28</v>
      </c>
      <c r="B14" s="11">
        <f t="shared" ref="B14:G14" si="0">SUM(B7:B13)</f>
        <v>2337436</v>
      </c>
      <c r="C14" s="11">
        <f t="shared" si="0"/>
        <v>13507330</v>
      </c>
      <c r="D14" s="11">
        <f t="shared" si="0"/>
        <v>13897356</v>
      </c>
      <c r="E14" s="11">
        <f t="shared" si="0"/>
        <v>70694527</v>
      </c>
      <c r="F14" s="11">
        <f t="shared" si="0"/>
        <v>18481187</v>
      </c>
      <c r="G14" s="11">
        <f t="shared" si="0"/>
        <v>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25">
      <c r="A16" s="8" t="s">
        <v>32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25">
      <c r="A17" s="13" t="s">
        <v>35</v>
      </c>
      <c r="B17" s="1">
        <v>-66868337</v>
      </c>
      <c r="C17" s="1">
        <v>-12848934</v>
      </c>
      <c r="D17" s="1">
        <v>-34010540</v>
      </c>
      <c r="E17" s="1">
        <v>-51730129</v>
      </c>
      <c r="F17" s="3">
        <v>-3683982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25">
      <c r="A18" s="13" t="s">
        <v>18</v>
      </c>
      <c r="B18" s="1">
        <v>0</v>
      </c>
      <c r="C18" s="1">
        <v>0</v>
      </c>
      <c r="D18" s="1">
        <v>0</v>
      </c>
      <c r="E18" s="1">
        <v>0</v>
      </c>
      <c r="F18" s="3">
        <v>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25">
      <c r="A19" s="13" t="s">
        <v>40</v>
      </c>
      <c r="B19" s="1">
        <v>-29260940</v>
      </c>
      <c r="C19" s="1">
        <v>-1666177</v>
      </c>
      <c r="D19" s="1">
        <v>-2577599</v>
      </c>
      <c r="E19" s="1">
        <v>-13868143</v>
      </c>
      <c r="F19" s="3">
        <v>-2095691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25">
      <c r="A20" s="13" t="s">
        <v>43</v>
      </c>
      <c r="B20" s="1">
        <v>0</v>
      </c>
      <c r="C20" s="1">
        <v>0</v>
      </c>
      <c r="D20" s="1">
        <v>-12800</v>
      </c>
      <c r="E20" s="1">
        <v>-39500</v>
      </c>
      <c r="F20" s="3">
        <v>-5000000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5.75" customHeight="1" x14ac:dyDescent="0.25">
      <c r="A21" s="13" t="s">
        <v>45</v>
      </c>
      <c r="B21" s="1">
        <v>0</v>
      </c>
      <c r="C21" s="1">
        <v>0</v>
      </c>
      <c r="D21" s="1">
        <v>0</v>
      </c>
      <c r="E21" s="1">
        <v>1427953</v>
      </c>
      <c r="F21" s="3">
        <v>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5.75" customHeight="1" x14ac:dyDescent="0.25">
      <c r="A22" s="13" t="s">
        <v>46</v>
      </c>
      <c r="B22" s="1">
        <v>1427953</v>
      </c>
      <c r="C22" s="1">
        <v>0</v>
      </c>
      <c r="D22" s="1">
        <v>0</v>
      </c>
      <c r="E22" s="1">
        <v>0</v>
      </c>
      <c r="F22" s="3">
        <v>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5.75" customHeight="1" x14ac:dyDescent="0.25">
      <c r="A23" s="8" t="s">
        <v>49</v>
      </c>
      <c r="B23" s="11">
        <f t="shared" ref="B23:G23" si="1">SUM(B17:B22)</f>
        <v>-94701324</v>
      </c>
      <c r="C23" s="11">
        <f t="shared" si="1"/>
        <v>-14515111</v>
      </c>
      <c r="D23" s="11">
        <f t="shared" si="1"/>
        <v>-36600939</v>
      </c>
      <c r="E23" s="11">
        <f t="shared" si="1"/>
        <v>-64209819</v>
      </c>
      <c r="F23" s="11">
        <f t="shared" si="1"/>
        <v>-10779673</v>
      </c>
      <c r="G23" s="11">
        <f t="shared" si="1"/>
        <v>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5.75" customHeight="1" x14ac:dyDescent="0.25">
      <c r="A25" s="8" t="s">
        <v>51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5.75" customHeight="1" x14ac:dyDescent="0.25">
      <c r="A26" s="1" t="s">
        <v>53</v>
      </c>
      <c r="B26" s="1"/>
      <c r="C26" s="1">
        <v>0</v>
      </c>
      <c r="D26" s="1">
        <v>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5.75" customHeight="1" x14ac:dyDescent="0.25">
      <c r="A27" s="1" t="s">
        <v>54</v>
      </c>
      <c r="B27" s="1">
        <v>74490889</v>
      </c>
      <c r="C27" s="1">
        <v>10974785</v>
      </c>
      <c r="D27" s="1">
        <v>35429119</v>
      </c>
      <c r="E27" s="1">
        <v>20017078</v>
      </c>
      <c r="F27" s="3">
        <v>6699919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5.75" customHeight="1" x14ac:dyDescent="0.25">
      <c r="A28" s="1" t="s">
        <v>57</v>
      </c>
      <c r="B28" s="1">
        <v>-5768873</v>
      </c>
      <c r="C28" s="1">
        <v>-2125446</v>
      </c>
      <c r="D28" s="1">
        <v>-4250892</v>
      </c>
      <c r="E28" s="1">
        <v>-6376338</v>
      </c>
      <c r="F28" s="3">
        <v>-2289233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5.75" customHeight="1" x14ac:dyDescent="0.25">
      <c r="A29" s="3" t="s">
        <v>58</v>
      </c>
      <c r="B29" s="1"/>
      <c r="C29" s="1"/>
      <c r="D29" s="1"/>
      <c r="E29" s="1"/>
      <c r="F29" s="3">
        <v>-6411785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5.75" customHeight="1" x14ac:dyDescent="0.25">
      <c r="A30" s="1" t="s">
        <v>61</v>
      </c>
      <c r="B30" s="1">
        <v>-16764</v>
      </c>
      <c r="C30" s="1">
        <v>0</v>
      </c>
      <c r="D30" s="1">
        <v>0</v>
      </c>
      <c r="E30" s="1">
        <v>0</v>
      </c>
      <c r="F30" s="3">
        <v>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5.75" customHeight="1" x14ac:dyDescent="0.25">
      <c r="A31" s="8" t="s">
        <v>64</v>
      </c>
      <c r="B31" s="11">
        <f t="shared" ref="B31:G31" si="2">SUM(B26:B30)</f>
        <v>68705252</v>
      </c>
      <c r="C31" s="11">
        <f t="shared" si="2"/>
        <v>8849339</v>
      </c>
      <c r="D31" s="11">
        <f t="shared" si="2"/>
        <v>31178227</v>
      </c>
      <c r="E31" s="11">
        <f t="shared" si="2"/>
        <v>13640740</v>
      </c>
      <c r="F31" s="11">
        <f t="shared" si="2"/>
        <v>-2001099</v>
      </c>
      <c r="G31" s="11">
        <f t="shared" si="2"/>
        <v>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5.75" customHeight="1" x14ac:dyDescent="0.25">
      <c r="A33" s="8" t="s">
        <v>67</v>
      </c>
      <c r="B33" s="8">
        <f t="shared" ref="B33:E33" si="3">SUM(B14,B23,B31)</f>
        <v>-23658636</v>
      </c>
      <c r="C33" s="8">
        <f t="shared" si="3"/>
        <v>7841558</v>
      </c>
      <c r="D33" s="8">
        <f t="shared" si="3"/>
        <v>8474644</v>
      </c>
      <c r="E33" s="8">
        <f t="shared" si="3"/>
        <v>20125448</v>
      </c>
      <c r="F33" s="8">
        <f>SUM(F14,F23,F31)-2</f>
        <v>5700413</v>
      </c>
      <c r="G33" s="8">
        <f>SUM(G14,G23,G31)</f>
        <v>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5.75" customHeight="1" x14ac:dyDescent="0.25">
      <c r="A34" s="1" t="s">
        <v>70</v>
      </c>
      <c r="B34" s="1">
        <v>45145792</v>
      </c>
      <c r="C34" s="1">
        <v>14251107</v>
      </c>
      <c r="D34" s="1">
        <v>14251107</v>
      </c>
      <c r="E34" s="1">
        <v>14251107</v>
      </c>
      <c r="F34" s="3">
        <v>31535536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.75" customHeight="1" x14ac:dyDescent="0.25">
      <c r="A35" s="8" t="s">
        <v>71</v>
      </c>
      <c r="B35" s="8">
        <f t="shared" ref="B35:G35" si="4">SUM(B33:B34)</f>
        <v>21487156</v>
      </c>
      <c r="C35" s="8">
        <f t="shared" si="4"/>
        <v>22092665</v>
      </c>
      <c r="D35" s="8">
        <f t="shared" si="4"/>
        <v>22725751</v>
      </c>
      <c r="E35" s="8">
        <f t="shared" si="4"/>
        <v>34376555</v>
      </c>
      <c r="F35" s="8">
        <f t="shared" si="4"/>
        <v>37235949</v>
      </c>
      <c r="G35" s="8">
        <f t="shared" si="4"/>
        <v>0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.75" customHeight="1" x14ac:dyDescent="0.25">
      <c r="A36" s="1"/>
      <c r="B36" s="8"/>
      <c r="C36" s="8"/>
      <c r="D36" s="8"/>
      <c r="E36" s="8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.75" customHeight="1" x14ac:dyDescent="0.25">
      <c r="A37" s="16" t="s">
        <v>76</v>
      </c>
      <c r="B37" s="16">
        <f>B14/('1'!B27/10)</f>
        <v>4.4486740095239057E-2</v>
      </c>
      <c r="C37" s="16">
        <f>C14/('1'!C27/10)</f>
        <v>0.25707530776912196</v>
      </c>
      <c r="D37" s="16">
        <f>D14/('1'!D27/10)</f>
        <v>0.23615927477220483</v>
      </c>
      <c r="E37" s="16">
        <f>E14/('1'!E27/10)</f>
        <v>1.2013197493598102</v>
      </c>
      <c r="F37" s="16">
        <f>F14/('1'!F27/10)</f>
        <v>0.31405281111381905</v>
      </c>
      <c r="G37" s="16" t="e">
        <f>G14/('1'!G27/10)</f>
        <v>#DIV/0!</v>
      </c>
      <c r="H37" s="1"/>
      <c r="I37" s="1"/>
      <c r="J37" s="1"/>
      <c r="K37" s="1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spans="1:24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.75" customHeight="1" x14ac:dyDescent="0.25">
      <c r="A39" s="2" t="s">
        <v>80</v>
      </c>
      <c r="B39" s="19">
        <v>36951458</v>
      </c>
      <c r="C39" s="19">
        <v>42098145</v>
      </c>
      <c r="D39" s="19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spans="1:24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2.625" defaultRowHeight="15" customHeight="1" x14ac:dyDescent="0.2"/>
  <cols>
    <col min="1" max="1" width="14.5" customWidth="1"/>
    <col min="2" max="26" width="7.625" customWidth="1"/>
  </cols>
  <sheetData>
    <row r="1" spans="1:8" x14ac:dyDescent="0.25">
      <c r="A1" s="21" t="s">
        <v>87</v>
      </c>
      <c r="B1" s="21">
        <v>2012</v>
      </c>
      <c r="C1" s="21">
        <v>2013</v>
      </c>
      <c r="D1" s="21">
        <v>2014</v>
      </c>
      <c r="E1" s="21">
        <v>2015</v>
      </c>
      <c r="F1" s="21">
        <v>2016</v>
      </c>
      <c r="G1" s="21">
        <v>2017</v>
      </c>
      <c r="H1" s="21">
        <v>2018</v>
      </c>
    </row>
    <row r="2" spans="1:8" x14ac:dyDescent="0.25">
      <c r="A2" s="21" t="s">
        <v>88</v>
      </c>
      <c r="B2" s="22" t="e">
        <f t="shared" ref="B2:B7" si="0">#REF!/#REF!</f>
        <v>#REF!</v>
      </c>
      <c r="C2" s="22" t="e">
        <f>'2'!#REF!/'1'!#REF!</f>
        <v>#REF!</v>
      </c>
      <c r="D2" s="22" t="e">
        <f t="shared" ref="D2:D7" si="1">#REF!/#REF!</f>
        <v>#REF!</v>
      </c>
      <c r="E2" s="22">
        <f>'2'!B28/'1'!B23</f>
        <v>2.7535193804259117E-2</v>
      </c>
      <c r="F2" s="22">
        <f>'2'!C28/'1'!C23</f>
        <v>7.8914989417091207E-3</v>
      </c>
      <c r="G2" s="22">
        <f>'2'!D28/'1'!D23</f>
        <v>9.8948059531132528E-3</v>
      </c>
      <c r="H2" s="22">
        <f>'2'!E28/'1'!E23</f>
        <v>1.2209539511588654E-2</v>
      </c>
    </row>
    <row r="3" spans="1:8" x14ac:dyDescent="0.25">
      <c r="A3" s="21" t="s">
        <v>89</v>
      </c>
      <c r="B3" s="22" t="e">
        <f t="shared" si="0"/>
        <v>#REF!</v>
      </c>
      <c r="C3" s="22" t="e">
        <f>'2'!#REF!/'1'!#REF!</f>
        <v>#REF!</v>
      </c>
      <c r="D3" s="22" t="e">
        <f t="shared" si="1"/>
        <v>#REF!</v>
      </c>
      <c r="E3" s="22">
        <f>'2'!B28/'1'!B26</f>
        <v>4.0037615845895644E-2</v>
      </c>
      <c r="F3" s="22">
        <f>'2'!C28/'1'!C26</f>
        <v>1.1502749079168654E-2</v>
      </c>
      <c r="G3" s="22">
        <f>'2'!D28/'1'!D26</f>
        <v>1.4528261665277955E-2</v>
      </c>
      <c r="H3" s="22">
        <f>'2'!E28/'1'!E26</f>
        <v>1.8061209834225121E-2</v>
      </c>
    </row>
    <row r="4" spans="1:8" x14ac:dyDescent="0.25">
      <c r="A4" s="21" t="s">
        <v>90</v>
      </c>
      <c r="B4" s="22" t="e">
        <f t="shared" si="0"/>
        <v>#REF!</v>
      </c>
      <c r="C4" s="22" t="e">
        <f>'1'!#REF!/'1'!#REF!</f>
        <v>#REF!</v>
      </c>
      <c r="D4" s="22" t="e">
        <f t="shared" si="1"/>
        <v>#REF!</v>
      </c>
      <c r="E4" s="22">
        <f>'1'!B33/'1'!B26</f>
        <v>7.5926989475363438E-3</v>
      </c>
      <c r="F4" s="22">
        <f>'1'!C33/'1'!C26</f>
        <v>5.5222584262746514E-3</v>
      </c>
      <c r="G4" s="22">
        <f>'1'!D33/'1'!D26</f>
        <v>4.4106233239347634E-3</v>
      </c>
      <c r="H4" s="22">
        <f>'1'!E33/'1'!E26</f>
        <v>3.2977993649219084E-3</v>
      </c>
    </row>
    <row r="5" spans="1:8" x14ac:dyDescent="0.25">
      <c r="A5" s="21" t="s">
        <v>91</v>
      </c>
      <c r="B5" s="23" t="e">
        <f t="shared" si="0"/>
        <v>#REF!</v>
      </c>
      <c r="C5" s="23" t="e">
        <f>'1'!#REF!/'1'!#REF!</f>
        <v>#REF!</v>
      </c>
      <c r="D5" s="23" t="e">
        <f t="shared" si="1"/>
        <v>#REF!</v>
      </c>
      <c r="E5" s="23">
        <f>'1'!B15/'1'!B37</f>
        <v>1.0416137555072156</v>
      </c>
      <c r="F5" s="23">
        <f>'1'!C15/'1'!C37</f>
        <v>1.0445911683266169</v>
      </c>
      <c r="G5" s="23">
        <f>'1'!D15/'1'!D37</f>
        <v>1.035448475094257</v>
      </c>
      <c r="H5" s="23">
        <f>'1'!E15/'1'!E37</f>
        <v>1.0188534680095158</v>
      </c>
    </row>
    <row r="6" spans="1:8" x14ac:dyDescent="0.25">
      <c r="A6" s="21" t="s">
        <v>92</v>
      </c>
      <c r="B6" s="22" t="e">
        <f t="shared" si="0"/>
        <v>#REF!</v>
      </c>
      <c r="C6" s="22" t="e">
        <f>'2'!#REF!/'2'!#REF!</f>
        <v>#REF!</v>
      </c>
      <c r="D6" s="22" t="e">
        <f t="shared" si="1"/>
        <v>#REF!</v>
      </c>
      <c r="E6" s="22">
        <f>'2'!B28/'2'!B6</f>
        <v>4.8582640996416564E-2</v>
      </c>
      <c r="F6" s="22">
        <f>'2'!C28/'2'!C6</f>
        <v>4.0233275729041645E-2</v>
      </c>
      <c r="G6" s="22">
        <f>'2'!D28/'2'!D6</f>
        <v>2.8893283881981299E-2</v>
      </c>
      <c r="H6" s="22">
        <f>'2'!E28/'2'!E6</f>
        <v>2.5633325496949484E-2</v>
      </c>
    </row>
    <row r="7" spans="1:8" x14ac:dyDescent="0.25">
      <c r="A7" s="21" t="s">
        <v>93</v>
      </c>
      <c r="B7" s="22" t="e">
        <f t="shared" si="0"/>
        <v>#REF!</v>
      </c>
      <c r="C7" s="22" t="e">
        <f>'2'!#REF!/'2'!#REF!</f>
        <v>#REF!</v>
      </c>
      <c r="D7" s="22" t="e">
        <f t="shared" si="1"/>
        <v>#REF!</v>
      </c>
      <c r="E7" s="22">
        <f>'2'!B13/'2'!B6</f>
        <v>7.011327533032688E-2</v>
      </c>
      <c r="F7" s="22">
        <f>'2'!C13/'2'!C6</f>
        <v>6.7483416277461128E-2</v>
      </c>
      <c r="G7" s="22">
        <f>'2'!D13/'2'!D6</f>
        <v>5.3579207862963787E-2</v>
      </c>
      <c r="H7" s="22">
        <f>'2'!E13/'2'!E6</f>
        <v>4.6669320691380016E-2</v>
      </c>
    </row>
    <row r="8" spans="1:8" x14ac:dyDescent="0.25">
      <c r="A8" s="21" t="s">
        <v>94</v>
      </c>
      <c r="B8" s="22" t="e">
        <f>#REF!/(#REF!+#REF!)</f>
        <v>#REF!</v>
      </c>
      <c r="C8" s="22" t="e">
        <f>'2'!#REF!/('1'!#REF!+'1'!#REF!)</f>
        <v>#REF!</v>
      </c>
      <c r="D8" s="22" t="e">
        <f>#REF!/(#REF!+#REF!)</f>
        <v>#REF!</v>
      </c>
      <c r="E8" s="22">
        <f>'2'!B28/('1'!B33+'1'!B26)</f>
        <v>3.9735913020922296E-2</v>
      </c>
      <c r="F8" s="22">
        <f>'2'!C28/('1'!C33+'1'!C26)</f>
        <v>1.1439576779902819E-2</v>
      </c>
      <c r="G8" s="22">
        <f>'2'!D28/('1'!D33+'1'!D26)</f>
        <v>1.4464464361397353E-2</v>
      </c>
      <c r="H8" s="22">
        <f>'2'!E28/('1'!E33+'1'!E26)</f>
        <v>1.8001843366603314E-2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2020-04-11T14:55:20Z</dcterms:modified>
</cp:coreProperties>
</file>