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Quarterly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3" l="1"/>
  <c r="H33" i="3"/>
  <c r="H29" i="3"/>
  <c r="H31" i="3" s="1"/>
  <c r="H27" i="3"/>
  <c r="H20" i="3"/>
  <c r="I20" i="3"/>
  <c r="H12" i="3"/>
  <c r="H23" i="2" l="1"/>
  <c r="H20" i="2"/>
  <c r="H52" i="1"/>
  <c r="H47" i="1"/>
  <c r="H51" i="1" s="1"/>
  <c r="H39" i="1"/>
  <c r="H27" i="1"/>
  <c r="H40" i="1" s="1"/>
  <c r="H20" i="1"/>
  <c r="H21" i="1" s="1"/>
  <c r="H10" i="1"/>
  <c r="H31" i="2"/>
  <c r="H25" i="2"/>
  <c r="H28" i="2" s="1"/>
  <c r="H30" i="2" s="1"/>
  <c r="H11" i="2"/>
  <c r="H9" i="2"/>
  <c r="B28" i="2"/>
  <c r="C28" i="2"/>
  <c r="D28" i="2"/>
  <c r="E28" i="2"/>
  <c r="F28" i="2"/>
  <c r="B25" i="2"/>
  <c r="C25" i="2"/>
  <c r="D25" i="2"/>
  <c r="E25" i="2"/>
  <c r="F25" i="2"/>
  <c r="G25" i="2"/>
  <c r="G21" i="1"/>
  <c r="G20" i="1"/>
  <c r="G12" i="1"/>
  <c r="G10" i="1"/>
  <c r="G52" i="1"/>
  <c r="G47" i="1"/>
  <c r="G51" i="1" s="1"/>
  <c r="G39" i="1"/>
  <c r="G27" i="1"/>
  <c r="G31" i="2"/>
  <c r="G11" i="2"/>
  <c r="G9" i="2"/>
  <c r="G34" i="3"/>
  <c r="G27" i="3"/>
  <c r="G20" i="3"/>
  <c r="G12" i="3"/>
  <c r="G33" i="3" s="1"/>
  <c r="H14" i="2" l="1"/>
  <c r="H49" i="1"/>
  <c r="G29" i="3"/>
  <c r="G31" i="3" s="1"/>
  <c r="G14" i="2"/>
  <c r="G20" i="2" s="1"/>
  <c r="G40" i="1"/>
  <c r="G49" i="1" s="1"/>
  <c r="B34" i="3"/>
  <c r="C34" i="3"/>
  <c r="D34" i="3"/>
  <c r="E34" i="3"/>
  <c r="F34" i="3"/>
  <c r="B31" i="2"/>
  <c r="C31" i="2"/>
  <c r="D31" i="2"/>
  <c r="E31" i="2"/>
  <c r="F31" i="2"/>
  <c r="B52" i="1"/>
  <c r="C52" i="1"/>
  <c r="D52" i="1"/>
  <c r="E52" i="1"/>
  <c r="F52" i="1"/>
  <c r="G23" i="2" l="1"/>
  <c r="G28" i="2" s="1"/>
  <c r="G30" i="2" s="1"/>
  <c r="D12" i="3"/>
  <c r="D29" i="3" s="1"/>
  <c r="D31" i="3" s="1"/>
  <c r="D20" i="3"/>
  <c r="D27" i="3"/>
  <c r="D33" i="3" l="1"/>
  <c r="F20" i="3"/>
  <c r="F27" i="3"/>
  <c r="F12" i="3"/>
  <c r="F33" i="3" s="1"/>
  <c r="F9" i="2"/>
  <c r="F11" i="2"/>
  <c r="F39" i="1"/>
  <c r="F27" i="1"/>
  <c r="F47" i="1"/>
  <c r="F20" i="1"/>
  <c r="F12" i="1"/>
  <c r="F10" i="1"/>
  <c r="F9" i="4" l="1"/>
  <c r="F40" i="1"/>
  <c r="F49" i="1" s="1"/>
  <c r="F29" i="3"/>
  <c r="F31" i="3" s="1"/>
  <c r="F51" i="1"/>
  <c r="F14" i="2"/>
  <c r="F11" i="4" s="1"/>
  <c r="F21" i="1"/>
  <c r="E27" i="1"/>
  <c r="E20" i="3"/>
  <c r="B20" i="3"/>
  <c r="B12" i="3"/>
  <c r="F20" i="2" l="1"/>
  <c r="F23" i="2" s="1"/>
  <c r="C20" i="3"/>
  <c r="C27" i="3"/>
  <c r="C12" i="3"/>
  <c r="E12" i="3"/>
  <c r="F10" i="4" l="1"/>
  <c r="F7" i="4"/>
  <c r="F12" i="4"/>
  <c r="F6" i="4"/>
  <c r="F30" i="2"/>
  <c r="E47" i="1"/>
  <c r="C39" i="1"/>
  <c r="E39" i="1"/>
  <c r="E12" i="1"/>
  <c r="C12" i="1"/>
  <c r="C10" i="1"/>
  <c r="D39" i="1"/>
  <c r="D10" i="1"/>
  <c r="B39" i="1"/>
  <c r="B27" i="1"/>
  <c r="D27" i="1"/>
  <c r="C27" i="1"/>
  <c r="B47" i="1"/>
  <c r="D47" i="1"/>
  <c r="C47" i="1"/>
  <c r="B20" i="1"/>
  <c r="D20" i="1"/>
  <c r="E20" i="1"/>
  <c r="C20" i="1"/>
  <c r="C9" i="4" s="1"/>
  <c r="B12" i="1"/>
  <c r="D12" i="1"/>
  <c r="B10" i="1"/>
  <c r="E10" i="1"/>
  <c r="B9" i="4" l="1"/>
  <c r="E21" i="1"/>
  <c r="D9" i="4"/>
  <c r="B21" i="1"/>
  <c r="E9" i="4"/>
  <c r="C21" i="1"/>
  <c r="D21" i="1"/>
  <c r="B11" i="2" l="1"/>
  <c r="D11" i="2"/>
  <c r="E11" i="2"/>
  <c r="C11" i="2"/>
  <c r="E27" i="3" l="1"/>
  <c r="B27" i="3"/>
  <c r="B9" i="2"/>
  <c r="D9" i="2"/>
  <c r="D14" i="2" s="1"/>
  <c r="D11" i="4" s="1"/>
  <c r="E9" i="2"/>
  <c r="C9" i="2"/>
  <c r="C14" i="2" s="1"/>
  <c r="C11" i="4" s="1"/>
  <c r="C20" i="2" l="1"/>
  <c r="D20" i="2"/>
  <c r="D23" i="2" s="1"/>
  <c r="B14" i="2"/>
  <c r="B11" i="4" s="1"/>
  <c r="E14" i="2"/>
  <c r="E11" i="4" s="1"/>
  <c r="D10" i="4" l="1"/>
  <c r="D7" i="4"/>
  <c r="D12" i="4"/>
  <c r="D6" i="4"/>
  <c r="E20" i="2"/>
  <c r="E23" i="2" s="1"/>
  <c r="B20" i="2"/>
  <c r="B23" i="2" s="1"/>
  <c r="C23" i="2"/>
  <c r="B10" i="4" l="1"/>
  <c r="B7" i="4"/>
  <c r="B12" i="4"/>
  <c r="B6" i="4"/>
  <c r="C10" i="4"/>
  <c r="C7" i="4"/>
  <c r="C12" i="4"/>
  <c r="C6" i="4"/>
  <c r="E6" i="4"/>
  <c r="E7" i="4"/>
  <c r="E10" i="4"/>
  <c r="E12" i="4"/>
  <c r="B29" i="3"/>
  <c r="B31" i="3" s="1"/>
  <c r="D30" i="2" l="1"/>
  <c r="C29" i="3" l="1"/>
  <c r="B51" i="1" l="1"/>
  <c r="B40" i="1"/>
  <c r="B49" i="1" s="1"/>
  <c r="C40" i="1"/>
  <c r="C49" i="1" s="1"/>
  <c r="E40" i="1"/>
  <c r="E49" i="1" s="1"/>
  <c r="D40" i="1"/>
  <c r="D49" i="1" s="1"/>
  <c r="E33" i="3"/>
  <c r="C33" i="3"/>
  <c r="C31" i="3" l="1"/>
  <c r="E29" i="3"/>
  <c r="E31" i="3" s="1"/>
  <c r="C30" i="2" l="1"/>
  <c r="B30" i="2"/>
  <c r="E30" i="2" l="1"/>
  <c r="B33" i="3" l="1"/>
  <c r="C51" i="1" l="1"/>
  <c r="E51" i="1"/>
  <c r="D51" i="1"/>
</calcChain>
</file>

<file path=xl/sharedStrings.xml><?xml version="1.0" encoding="utf-8"?>
<sst xmlns="http://schemas.openxmlformats.org/spreadsheetml/2006/main" count="116" uniqueCount="89">
  <si>
    <t>Current Liabilities</t>
  </si>
  <si>
    <t>ASSETS</t>
  </si>
  <si>
    <t>Share Capital</t>
  </si>
  <si>
    <t xml:space="preserve">Current Tax </t>
  </si>
  <si>
    <t>Contribution to Workers Profit Participation &amp; Welfare Funds</t>
  </si>
  <si>
    <t>Deferred Tax</t>
  </si>
  <si>
    <t>Accounts Receivable</t>
  </si>
  <si>
    <t xml:space="preserve">Advances, Deposits &amp; Pre-payments </t>
  </si>
  <si>
    <t>Cash &amp; Bank Balances</t>
  </si>
  <si>
    <t>Deferred Tax Liabilities</t>
  </si>
  <si>
    <t>Financial Expenses</t>
  </si>
  <si>
    <t>RANGPUR DAIRY &amp; FOOD PRODUCTS LIMITED</t>
  </si>
  <si>
    <t>Construction WIP</t>
  </si>
  <si>
    <t>Property, Plant &amp; Equipment</t>
  </si>
  <si>
    <t>Government Bond</t>
  </si>
  <si>
    <t>Intangible Assets (Software)</t>
  </si>
  <si>
    <t>Inventory</t>
  </si>
  <si>
    <t>Retained earnings</t>
  </si>
  <si>
    <t xml:space="preserve">Share Premium </t>
  </si>
  <si>
    <t xml:space="preserve">Revaluation Reserve </t>
  </si>
  <si>
    <t>Accrued Expenses</t>
  </si>
  <si>
    <t xml:space="preserve">Sundry Creditors </t>
  </si>
  <si>
    <t>Short Term Bank Loan</t>
  </si>
  <si>
    <t xml:space="preserve">Inter Company Payable </t>
  </si>
  <si>
    <t>Provision for WPPF and Welfare Fund</t>
  </si>
  <si>
    <t>Share Application Money</t>
  </si>
  <si>
    <t>Provision for Income Tax</t>
  </si>
  <si>
    <t>Account Payable</t>
  </si>
  <si>
    <t>Office &amp; Administrative Expenses</t>
  </si>
  <si>
    <t>Marketing &amp; Distribution Expenses</t>
  </si>
  <si>
    <t>Non Operating Income</t>
  </si>
  <si>
    <t>Income Tax Paid</t>
  </si>
  <si>
    <t xml:space="preserve">Receipts from customers </t>
  </si>
  <si>
    <t xml:space="preserve">Receipts from non operating income </t>
  </si>
  <si>
    <t>Payment to suppliers, employees &amp; others</t>
  </si>
  <si>
    <t xml:space="preserve">Acquisition of Property, Plant &amp; Equipment </t>
  </si>
  <si>
    <t>Acquisition of Intangible Assets</t>
  </si>
  <si>
    <t xml:space="preserve">Proceeds from short term loan </t>
  </si>
  <si>
    <t>Share Application Money refund</t>
  </si>
  <si>
    <t>Inter Company debts received/(Paid)</t>
  </si>
  <si>
    <t>Purchase of Intangible Assets</t>
  </si>
  <si>
    <t xml:space="preserve">Construction WIP </t>
  </si>
  <si>
    <t>Current Ratio</t>
  </si>
  <si>
    <t>Debt to Equity</t>
  </si>
  <si>
    <t>Operating Margin</t>
  </si>
  <si>
    <t>Quarter 2</t>
  </si>
  <si>
    <t>Quarter 3</t>
  </si>
  <si>
    <t>Quarter 1</t>
  </si>
  <si>
    <t>Consolidated Balance Sheet</t>
  </si>
  <si>
    <t>As at quarter end</t>
  </si>
  <si>
    <t>NON CURRENT ASSETS</t>
  </si>
  <si>
    <t>Investment</t>
  </si>
  <si>
    <t>CURRENT ASSETS</t>
  </si>
  <si>
    <t>Liabilities and Capital</t>
  </si>
  <si>
    <t>Liabilities</t>
  </si>
  <si>
    <t>Non Current Liabilities</t>
  </si>
  <si>
    <t>Shareholders’ Equity</t>
  </si>
  <si>
    <t>Net assets value per share</t>
  </si>
  <si>
    <t>Shares to calculate NAVPS</t>
  </si>
  <si>
    <t>Consolidated Income Statement</t>
  </si>
  <si>
    <t>Net Revenues</t>
  </si>
  <si>
    <t>Cost of goods sold</t>
  </si>
  <si>
    <t>Gross Profit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</si>
  <si>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</si>
  <si>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</si>
  <si>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</si>
  <si>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</si>
  <si>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</si>
  <si>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</si>
  <si>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</si>
  <si>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</si>
  <si>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</si>
  <si>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Consolidated 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</si>
  <si>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</si>
  <si>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</si>
  <si>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</si>
  <si>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</si>
  <si>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</si>
  <si>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</si>
  <si>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</si>
  <si>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</si>
  <si>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</t>
  </si>
  <si>
    <t>Return on Asset (ROA)</t>
  </si>
  <si>
    <t>Return on Equity (ROE)</t>
  </si>
  <si>
    <t>Net Margin</t>
  </si>
  <si>
    <t>Return on Invested Capital (ROIC)</t>
  </si>
  <si>
    <t>Quarter 4</t>
  </si>
  <si>
    <t>Quarter 5</t>
  </si>
  <si>
    <t xml:space="preserve">Quarter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</si>
</sst>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Border="1"/>
    <xf numFmtId="15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left"/>
    </xf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0" fillId="0" borderId="0" xfId="0" applyNumberFormat="1" applyFont="1"/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/>
    <xf numFmtId="164" fontId="1" fillId="0" borderId="0" xfId="0" applyNumberFormat="1" applyFont="1" applyBorder="1" applyAlignment="1">
      <alignment horizontal="right"/>
    </xf>
    <xf numFmtId="41" fontId="0" fillId="0" borderId="0" xfId="0" applyNumberFormat="1" applyFont="1" applyBorder="1"/>
    <xf numFmtId="41" fontId="0" fillId="0" borderId="0" xfId="0" applyNumberFormat="1" applyFill="1"/>
    <xf numFmtId="0" fontId="0" fillId="0" borderId="0" xfId="0" applyFill="1"/>
    <xf numFmtId="164" fontId="1" fillId="0" borderId="0" xfId="0" applyNumberFormat="1" applyFont="1"/>
    <xf numFmtId="164" fontId="1" fillId="0" borderId="0" xfId="0" applyNumberFormat="1" applyFont="1" applyFill="1"/>
    <xf numFmtId="164" fontId="0" fillId="0" borderId="0" xfId="0" applyNumberFormat="1" applyFill="1"/>
    <xf numFmtId="164" fontId="1" fillId="0" borderId="0" xfId="0" applyNumberFormat="1" applyFont="1" applyBorder="1"/>
    <xf numFmtId="164" fontId="1" fillId="0" borderId="0" xfId="0" applyNumberFormat="1" applyFont="1" applyFill="1" applyBorder="1"/>
    <xf numFmtId="41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Border="1" applyAlignment="1">
      <alignment horizontal="right"/>
    </xf>
    <xf numFmtId="41" fontId="0" fillId="0" borderId="0" xfId="0" applyNumberFormat="1" applyFont="1" applyFill="1"/>
    <xf numFmtId="41" fontId="0" fillId="0" borderId="0" xfId="0" applyNumberFormat="1" applyFill="1" applyBorder="1"/>
    <xf numFmtId="41" fontId="1" fillId="0" borderId="0" xfId="0" applyNumberFormat="1" applyFont="1" applyFill="1"/>
    <xf numFmtId="41" fontId="1" fillId="0" borderId="5" xfId="0" applyNumberFormat="1" applyFont="1" applyBorder="1"/>
    <xf numFmtId="41" fontId="1" fillId="0" borderId="4" xfId="0" applyNumberFormat="1" applyFont="1" applyBorder="1"/>
    <xf numFmtId="41" fontId="1" fillId="0" borderId="0" xfId="0" applyNumberFormat="1" applyFont="1" applyAlignment="1">
      <alignment horizontal="right"/>
    </xf>
    <xf numFmtId="2" fontId="0" fillId="0" borderId="0" xfId="0" applyNumberFormat="1"/>
    <xf numFmtId="0" fontId="0" fillId="0" borderId="0" xfId="0" applyFont="1" applyAlignment="1">
      <alignment horizontal="left" indent="1"/>
    </xf>
    <xf numFmtId="41" fontId="1" fillId="0" borderId="0" xfId="0" applyNumberFormat="1" applyFont="1" applyFill="1" applyAlignment="1">
      <alignment horizontal="right"/>
    </xf>
    <xf numFmtId="41" fontId="4" fillId="0" borderId="3" xfId="0" applyNumberFormat="1" applyFont="1" applyFill="1" applyBorder="1" applyAlignment="1">
      <alignment horizontal="right"/>
    </xf>
    <xf numFmtId="41" fontId="0" fillId="0" borderId="1" xfId="0" applyNumberFormat="1" applyFill="1" applyBorder="1"/>
    <xf numFmtId="41" fontId="1" fillId="0" borderId="2" xfId="0" applyNumberFormat="1" applyFont="1" applyFill="1" applyBorder="1"/>
    <xf numFmtId="41" fontId="0" fillId="0" borderId="0" xfId="0" applyNumberFormat="1" applyFont="1" applyFill="1" applyBorder="1"/>
    <xf numFmtId="0" fontId="7" fillId="0" borderId="0" xfId="0" applyFont="1"/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Border="1"/>
    <xf numFmtId="165" fontId="7" fillId="0" borderId="0" xfId="1" applyNumberFormat="1" applyFont="1" applyAlignment="1"/>
    <xf numFmtId="0" fontId="7" fillId="0" borderId="0" xfId="0" applyFont="1" applyAlignment="1">
      <alignment vertical="center"/>
    </xf>
    <xf numFmtId="165" fontId="7" fillId="0" borderId="0" xfId="1" applyNumberFormat="1" applyFont="1" applyFill="1" applyBorder="1"/>
    <xf numFmtId="165" fontId="7" fillId="0" borderId="0" xfId="1" applyNumberFormat="1" applyFont="1" applyBorder="1" applyAlignment="1"/>
    <xf numFmtId="0" fontId="0" fillId="0" borderId="0" xfId="0" applyAlignment="1">
      <alignment horizontal="left" indent="1"/>
    </xf>
    <xf numFmtId="0" fontId="7" fillId="0" borderId="0" xfId="0" applyFont="1" applyAlignment="1">
      <alignment horizontal="left" indent="1"/>
    </xf>
    <xf numFmtId="165" fontId="7" fillId="0" borderId="6" xfId="0" applyNumberFormat="1" applyFont="1" applyBorder="1" applyAlignment="1">
      <alignment horizontal="center"/>
    </xf>
    <xf numFmtId="10" fontId="0" fillId="0" borderId="0" xfId="2" applyNumberFormat="1" applyFont="1"/>
    <xf numFmtId="0" fontId="1" fillId="0" borderId="0" xfId="0" applyFont="1" applyAlignment="1">
      <alignment horizontal="right"/>
    </xf>
    <xf numFmtId="15" fontId="1" fillId="0" borderId="1" xfId="0" applyNumberFormat="1" applyFont="1" applyBorder="1" applyAlignment="1">
      <alignment horizontal="right"/>
    </xf>
    <xf numFmtId="3" fontId="0" fillId="0" borderId="0" xfId="0" applyNumberFormat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/>
    <xf numFmtId="165" fontId="0" fillId="0" borderId="0" xfId="0" applyNumberFormat="1" applyFill="1"/>
    <xf numFmtId="0" fontId="1" fillId="0" borderId="2" xfId="0" applyFont="1" applyBorder="1"/>
    <xf numFmtId="0" fontId="1" fillId="0" borderId="0" xfId="0" applyFont="1" applyAlignment="1">
      <alignment horizontal="right" vertical="center"/>
    </xf>
    <xf numFmtId="15" fontId="2" fillId="0" borderId="0" xfId="0" applyNumberFormat="1" applyFont="1" applyAlignment="1">
      <alignment horizontal="right" vertical="center"/>
    </xf>
    <xf numFmtId="15" fontId="1" fillId="0" borderId="0" xfId="0" applyNumberFormat="1" applyFont="1" applyAlignment="1">
      <alignment horizontal="right" vertical="center"/>
    </xf>
    <xf numFmtId="165" fontId="9" fillId="0" borderId="0" xfId="1" applyNumberFormat="1" applyFont="1" applyBorder="1" applyAlignment="1"/>
    <xf numFmtId="41" fontId="1" fillId="0" borderId="2" xfId="0" applyNumberFormat="1" applyFont="1" applyBorder="1"/>
    <xf numFmtId="15" fontId="0" fillId="0" borderId="0" xfId="0" applyNumberFormat="1"/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2"/>
  <sheetViews>
    <sheetView zoomScaleNormal="100" workbookViewId="0">
      <pane xSplit="1" ySplit="5" topLeftCell="G39" activePane="bottomRight" state="frozen"/>
      <selection pane="topRight" activeCell="B1" sqref="B1"/>
      <selection pane="bottomLeft" activeCell="A6" sqref="A6"/>
      <selection pane="bottomRight" activeCell="H35" sqref="H35"/>
    </sheetView>
  </sheetViews>
  <sheetFormatPr defaultRowHeight="15" x14ac:dyDescent="0.25"/>
  <cols>
    <col min="1" max="1" width="45.85546875" customWidth="1"/>
    <col min="2" max="2" width="16.85546875" bestFit="1" customWidth="1"/>
    <col min="3" max="3" width="14.28515625" bestFit="1" customWidth="1"/>
    <col min="4" max="4" width="16.85546875" style="18" bestFit="1" customWidth="1"/>
    <col min="5" max="5" width="17.85546875" customWidth="1"/>
    <col min="6" max="6" width="14.28515625" bestFit="1" customWidth="1"/>
    <col min="7" max="11" width="19" bestFit="1" customWidth="1"/>
  </cols>
  <sheetData>
    <row r="1" spans="1:8" x14ac:dyDescent="0.25">
      <c r="A1" s="1" t="s">
        <v>11</v>
      </c>
    </row>
    <row r="2" spans="1:8" x14ac:dyDescent="0.25">
      <c r="A2" s="57" t="s">
        <v>48</v>
      </c>
    </row>
    <row r="3" spans="1:8" x14ac:dyDescent="0.25">
      <c r="A3" s="1" t="s">
        <v>49</v>
      </c>
    </row>
    <row r="4" spans="1:8" ht="15.75" x14ac:dyDescent="0.25">
      <c r="A4" s="2"/>
      <c r="B4" s="54" t="s">
        <v>45</v>
      </c>
      <c r="C4" s="54" t="s">
        <v>46</v>
      </c>
      <c r="D4" s="54" t="s">
        <v>47</v>
      </c>
      <c r="E4" s="54" t="s">
        <v>45</v>
      </c>
      <c r="F4" s="54" t="s">
        <v>46</v>
      </c>
      <c r="G4" s="65" t="s">
        <v>47</v>
      </c>
      <c r="H4" s="54" t="s">
        <v>88</v>
      </c>
    </row>
    <row r="5" spans="1:8" ht="15.75" x14ac:dyDescent="0.25">
      <c r="B5" s="55">
        <v>43100</v>
      </c>
      <c r="C5" s="55">
        <v>43190</v>
      </c>
      <c r="D5" s="55">
        <v>43373</v>
      </c>
      <c r="E5" s="55">
        <v>43465</v>
      </c>
      <c r="F5" s="55">
        <v>43555</v>
      </c>
      <c r="G5" s="66">
        <v>43738</v>
      </c>
      <c r="H5" s="71">
        <v>43829</v>
      </c>
    </row>
    <row r="6" spans="1:8" x14ac:dyDescent="0.25">
      <c r="A6" s="58" t="s">
        <v>1</v>
      </c>
    </row>
    <row r="7" spans="1:8" x14ac:dyDescent="0.25">
      <c r="A7" s="59" t="s">
        <v>50</v>
      </c>
      <c r="B7" s="10"/>
      <c r="C7" s="10"/>
      <c r="D7" s="17"/>
      <c r="E7" s="10"/>
    </row>
    <row r="8" spans="1:8" x14ac:dyDescent="0.25">
      <c r="A8" s="51" t="s">
        <v>13</v>
      </c>
      <c r="B8" s="10">
        <v>714099079</v>
      </c>
      <c r="C8" s="10">
        <v>718062128</v>
      </c>
      <c r="D8" s="11">
        <v>732040618</v>
      </c>
      <c r="E8" s="10">
        <v>733854006</v>
      </c>
      <c r="F8" s="10">
        <v>740336489</v>
      </c>
      <c r="G8" s="56">
        <v>757207195</v>
      </c>
      <c r="H8" s="10">
        <v>733854006</v>
      </c>
    </row>
    <row r="9" spans="1:8" x14ac:dyDescent="0.25">
      <c r="A9" s="50" t="s">
        <v>12</v>
      </c>
      <c r="B9" s="10">
        <v>1778643</v>
      </c>
      <c r="C9" s="10">
        <v>1734177</v>
      </c>
      <c r="D9" s="11">
        <v>3193927</v>
      </c>
      <c r="E9" s="10">
        <v>3114078</v>
      </c>
      <c r="F9" s="56">
        <v>3036226</v>
      </c>
      <c r="G9" s="56">
        <v>2874534</v>
      </c>
      <c r="H9" s="10">
        <v>3114078</v>
      </c>
    </row>
    <row r="10" spans="1:8" x14ac:dyDescent="0.25">
      <c r="A10" s="50"/>
      <c r="B10" s="49">
        <f t="shared" ref="B10:H10" si="0">SUM(B8:B9)</f>
        <v>715877722</v>
      </c>
      <c r="C10" s="49">
        <f>SUM(C8:C9)</f>
        <v>719796305</v>
      </c>
      <c r="D10" s="49">
        <f>SUM(D8:D9)</f>
        <v>735234545</v>
      </c>
      <c r="E10" s="49">
        <f t="shared" si="0"/>
        <v>736968084</v>
      </c>
      <c r="F10" s="68">
        <f t="shared" si="0"/>
        <v>743372715</v>
      </c>
      <c r="G10" s="68">
        <f t="shared" si="0"/>
        <v>760081729</v>
      </c>
      <c r="H10" s="68">
        <f t="shared" si="0"/>
        <v>736968084</v>
      </c>
    </row>
    <row r="11" spans="1:8" s="1" customFormat="1" x14ac:dyDescent="0.25">
      <c r="A11" s="59" t="s">
        <v>15</v>
      </c>
      <c r="B11" s="13"/>
      <c r="C11" s="13"/>
      <c r="D11" s="13"/>
      <c r="E11" s="13"/>
    </row>
    <row r="12" spans="1:8" x14ac:dyDescent="0.25">
      <c r="A12" s="59" t="s">
        <v>51</v>
      </c>
      <c r="B12" s="68">
        <f t="shared" ref="B12:D12" si="1">SUM(B13)</f>
        <v>18151136</v>
      </c>
      <c r="C12" s="68">
        <f>SUM(C13)</f>
        <v>18151136</v>
      </c>
      <c r="D12" s="68">
        <f t="shared" si="1"/>
        <v>0</v>
      </c>
      <c r="E12" s="68">
        <f t="shared" ref="E12" si="2">SUM(E13)</f>
        <v>0</v>
      </c>
      <c r="F12" s="68">
        <f t="shared" ref="F12:G12" si="3">SUM(F13)</f>
        <v>0</v>
      </c>
      <c r="G12" s="68">
        <f t="shared" si="3"/>
        <v>0</v>
      </c>
      <c r="H12" s="1"/>
    </row>
    <row r="13" spans="1:8" x14ac:dyDescent="0.25">
      <c r="A13" s="50" t="s">
        <v>14</v>
      </c>
      <c r="B13" s="10">
        <v>18151136</v>
      </c>
      <c r="C13" s="10">
        <v>18151136</v>
      </c>
      <c r="D13" s="11"/>
      <c r="E13" s="10"/>
      <c r="F13" s="10">
        <v>0</v>
      </c>
    </row>
    <row r="14" spans="1:8" x14ac:dyDescent="0.25">
      <c r="B14" s="14"/>
      <c r="C14" s="14"/>
      <c r="D14" s="30"/>
      <c r="E14" s="10"/>
    </row>
    <row r="15" spans="1:8" x14ac:dyDescent="0.25">
      <c r="A15" s="59" t="s">
        <v>52</v>
      </c>
      <c r="B15" s="13"/>
      <c r="C15" s="13"/>
      <c r="D15" s="31"/>
      <c r="E15" s="10"/>
    </row>
    <row r="16" spans="1:8" x14ac:dyDescent="0.25">
      <c r="A16" s="42" t="s">
        <v>16</v>
      </c>
      <c r="B16" s="11">
        <v>103142425</v>
      </c>
      <c r="C16" s="11">
        <v>105553572</v>
      </c>
      <c r="D16" s="11">
        <v>114673264</v>
      </c>
      <c r="E16" s="14">
        <v>118204020</v>
      </c>
      <c r="F16" s="11">
        <v>120139647</v>
      </c>
      <c r="G16" s="56">
        <v>135677319</v>
      </c>
      <c r="H16" s="11">
        <v>118204020</v>
      </c>
    </row>
    <row r="17" spans="1:11" x14ac:dyDescent="0.25">
      <c r="A17" s="42" t="s">
        <v>6</v>
      </c>
      <c r="B17" s="11">
        <v>101776381</v>
      </c>
      <c r="C17" s="11">
        <v>102754204</v>
      </c>
      <c r="D17" s="11">
        <v>104483887</v>
      </c>
      <c r="E17" s="14">
        <v>106707358</v>
      </c>
      <c r="F17" s="11">
        <v>107367680</v>
      </c>
      <c r="G17" s="56">
        <v>108055224</v>
      </c>
      <c r="H17" s="11">
        <v>106707358</v>
      </c>
    </row>
    <row r="18" spans="1:11" x14ac:dyDescent="0.25">
      <c r="A18" s="42" t="s">
        <v>7</v>
      </c>
      <c r="B18" s="11">
        <v>175391057</v>
      </c>
      <c r="C18" s="11">
        <v>178210354</v>
      </c>
      <c r="D18" s="11">
        <v>185873782</v>
      </c>
      <c r="E18" s="14">
        <v>190414334</v>
      </c>
      <c r="F18" s="11">
        <v>198755226</v>
      </c>
      <c r="G18" s="56">
        <v>204402115</v>
      </c>
      <c r="H18" s="11">
        <v>190414334</v>
      </c>
    </row>
    <row r="19" spans="1:11" x14ac:dyDescent="0.25">
      <c r="A19" s="42" t="s">
        <v>8</v>
      </c>
      <c r="B19" s="11">
        <v>21875690</v>
      </c>
      <c r="C19" s="11">
        <v>28927423</v>
      </c>
      <c r="D19" s="11">
        <v>30197213</v>
      </c>
      <c r="E19" s="14">
        <v>34181588</v>
      </c>
      <c r="F19" s="11">
        <v>34661635</v>
      </c>
      <c r="G19" s="56">
        <v>37060402</v>
      </c>
      <c r="H19" s="11">
        <v>34181588</v>
      </c>
    </row>
    <row r="20" spans="1:11" x14ac:dyDescent="0.25">
      <c r="B20" s="69">
        <f t="shared" ref="B20" si="4">SUM(B16:B19)</f>
        <v>402185553</v>
      </c>
      <c r="C20" s="69">
        <f>SUM(C16:C19)</f>
        <v>415445553</v>
      </c>
      <c r="D20" s="69">
        <f t="shared" ref="D20" si="5">SUM(D16:D19)</f>
        <v>435228146</v>
      </c>
      <c r="E20" s="69">
        <f t="shared" ref="E20" si="6">SUM(E16:E19)</f>
        <v>449507300</v>
      </c>
      <c r="F20" s="69">
        <f t="shared" ref="F20:H20" si="7">SUM(F16:F19)</f>
        <v>460924188</v>
      </c>
      <c r="G20" s="69">
        <f t="shared" si="7"/>
        <v>485195060</v>
      </c>
      <c r="H20" s="69">
        <f t="shared" si="7"/>
        <v>449507300</v>
      </c>
      <c r="I20" s="10"/>
      <c r="J20" s="10"/>
      <c r="K20" s="10"/>
    </row>
    <row r="21" spans="1:11" s="1" customFormat="1" ht="15.75" thickBot="1" x14ac:dyDescent="0.3">
      <c r="B21" s="32">
        <f>SUM(B10,B11,B12,B20)+1</f>
        <v>1136214412</v>
      </c>
      <c r="C21" s="32">
        <f>SUM(C10,C11,C12,C20)</f>
        <v>1153392994</v>
      </c>
      <c r="D21" s="32">
        <f t="shared" ref="D21" si="8">SUM(D10,D11,D12,D20)</f>
        <v>1170462691</v>
      </c>
      <c r="E21" s="32">
        <f>SUM(E10,E11,E12,E20)</f>
        <v>1186475384</v>
      </c>
      <c r="F21" s="32">
        <f t="shared" ref="F21" si="9">SUM(F10,F11,F12,F20)</f>
        <v>1204296903</v>
      </c>
      <c r="G21" s="32">
        <f>SUM(G10,G11,G12,G20)+2</f>
        <v>1245276791</v>
      </c>
      <c r="H21" s="32">
        <f>SUM(H10,H11,H12,H20)+2</f>
        <v>1186475386</v>
      </c>
      <c r="I21" s="13"/>
      <c r="J21" s="13"/>
      <c r="K21" s="13"/>
    </row>
    <row r="22" spans="1:11" x14ac:dyDescent="0.25">
      <c r="B22" s="10"/>
      <c r="C22" s="10"/>
      <c r="D22" s="17"/>
      <c r="E22" s="10"/>
      <c r="F22" s="10"/>
      <c r="G22" s="10"/>
      <c r="H22" s="10"/>
      <c r="I22" s="10"/>
      <c r="J22" s="10"/>
      <c r="K22" s="10"/>
    </row>
    <row r="23" spans="1:11" ht="15.75" x14ac:dyDescent="0.25">
      <c r="A23" s="60" t="s">
        <v>53</v>
      </c>
      <c r="B23" s="10"/>
      <c r="C23" s="10"/>
      <c r="D23" s="17"/>
      <c r="E23" s="10"/>
      <c r="F23" s="10"/>
      <c r="G23" s="10"/>
      <c r="H23" s="10"/>
      <c r="I23" s="10"/>
      <c r="J23" s="10"/>
      <c r="K23" s="10"/>
    </row>
    <row r="24" spans="1:11" ht="15.75" x14ac:dyDescent="0.25">
      <c r="A24" s="61" t="s">
        <v>54</v>
      </c>
      <c r="B24" s="10"/>
      <c r="C24" s="10"/>
      <c r="D24" s="17"/>
      <c r="E24" s="10"/>
      <c r="F24" s="10"/>
      <c r="G24" s="10"/>
      <c r="H24" s="10"/>
      <c r="I24" s="10"/>
      <c r="J24" s="10"/>
      <c r="K24" s="10"/>
    </row>
    <row r="25" spans="1:11" x14ac:dyDescent="0.25">
      <c r="A25" s="59" t="s">
        <v>55</v>
      </c>
      <c r="B25" s="10"/>
      <c r="C25" s="13"/>
      <c r="D25" s="17"/>
      <c r="E25" s="13"/>
      <c r="F25" s="10"/>
      <c r="G25" s="10"/>
      <c r="H25" s="10"/>
      <c r="I25" s="10"/>
      <c r="J25" s="10"/>
      <c r="K25" s="10"/>
    </row>
    <row r="26" spans="1:11" x14ac:dyDescent="0.25">
      <c r="A26" s="43" t="s">
        <v>9</v>
      </c>
      <c r="B26" s="10">
        <v>18134314</v>
      </c>
      <c r="C26" s="10">
        <v>18930106</v>
      </c>
      <c r="D26" s="17">
        <v>21933981</v>
      </c>
      <c r="E26" s="17">
        <v>22574645</v>
      </c>
      <c r="F26" s="10">
        <v>23196012</v>
      </c>
      <c r="G26" s="10">
        <v>49097134</v>
      </c>
      <c r="H26" s="10">
        <v>22574645</v>
      </c>
      <c r="I26" s="10"/>
      <c r="J26" s="10"/>
      <c r="K26" s="10"/>
    </row>
    <row r="27" spans="1:11" x14ac:dyDescent="0.25">
      <c r="A27" s="1"/>
      <c r="B27" s="69">
        <f t="shared" ref="B27" si="10">SUM(B26:B26)</f>
        <v>18134314</v>
      </c>
      <c r="C27" s="69">
        <f>SUM(C26:C26)</f>
        <v>18930106</v>
      </c>
      <c r="D27" s="69">
        <f t="shared" ref="D27:E27" si="11">SUM(D26:D26)</f>
        <v>21933981</v>
      </c>
      <c r="E27" s="69">
        <f t="shared" si="11"/>
        <v>22574645</v>
      </c>
      <c r="F27" s="69">
        <f t="shared" ref="F27:H27" si="12">SUM(F26:F26)</f>
        <v>23196012</v>
      </c>
      <c r="G27" s="69">
        <f t="shared" si="12"/>
        <v>49097134</v>
      </c>
      <c r="H27" s="69">
        <f t="shared" si="12"/>
        <v>22574645</v>
      </c>
      <c r="I27" s="10"/>
      <c r="J27" s="10"/>
      <c r="K27" s="10"/>
    </row>
    <row r="28" spans="1:11" x14ac:dyDescent="0.25">
      <c r="A28" s="7"/>
      <c r="B28" s="10"/>
      <c r="C28" s="10"/>
      <c r="D28" s="17"/>
      <c r="E28" s="10"/>
      <c r="F28" s="10"/>
      <c r="G28" s="10"/>
      <c r="H28" s="10"/>
      <c r="I28" s="10"/>
      <c r="J28" s="10"/>
      <c r="K28" s="10"/>
    </row>
    <row r="29" spans="1:11" x14ac:dyDescent="0.25">
      <c r="A29" s="59" t="s">
        <v>0</v>
      </c>
      <c r="B29" s="11"/>
      <c r="C29" s="13"/>
      <c r="D29" s="31"/>
      <c r="E29" s="13"/>
      <c r="F29" s="10"/>
      <c r="G29" s="10"/>
      <c r="H29" s="10"/>
      <c r="I29" s="10"/>
      <c r="J29" s="10"/>
      <c r="K29" s="10"/>
    </row>
    <row r="30" spans="1:11" x14ac:dyDescent="0.25">
      <c r="A30" s="42" t="s">
        <v>27</v>
      </c>
      <c r="B30" s="11"/>
      <c r="C30" s="11"/>
      <c r="D30" s="10"/>
      <c r="E30" s="11">
        <v>3578426</v>
      </c>
      <c r="F30" s="10">
        <v>5302520</v>
      </c>
      <c r="G30" s="10">
        <v>5398573</v>
      </c>
      <c r="H30" s="10">
        <v>3578426</v>
      </c>
      <c r="I30" s="10"/>
      <c r="J30" s="10"/>
      <c r="K30" s="10"/>
    </row>
    <row r="31" spans="1:11" s="3" customFormat="1" x14ac:dyDescent="0.25">
      <c r="A31" s="42" t="s">
        <v>21</v>
      </c>
      <c r="B31" s="11">
        <v>4672835</v>
      </c>
      <c r="C31" s="11">
        <v>5201633</v>
      </c>
      <c r="D31" s="10">
        <v>3388679</v>
      </c>
      <c r="E31" s="11"/>
      <c r="F31" s="11"/>
      <c r="G31" s="11"/>
      <c r="H31" s="11"/>
      <c r="I31" s="11"/>
      <c r="J31" s="11"/>
      <c r="K31" s="11"/>
    </row>
    <row r="32" spans="1:11" s="3" customFormat="1" x14ac:dyDescent="0.25">
      <c r="A32" s="44" t="s">
        <v>22</v>
      </c>
      <c r="B32" s="11">
        <v>76693797</v>
      </c>
      <c r="C32" s="11">
        <v>69660384</v>
      </c>
      <c r="D32" s="10">
        <v>84898143</v>
      </c>
      <c r="E32" s="11">
        <v>94897137</v>
      </c>
      <c r="F32" s="11">
        <v>95264284</v>
      </c>
      <c r="G32" s="11">
        <v>118282252</v>
      </c>
      <c r="H32" s="11">
        <v>94897137</v>
      </c>
      <c r="I32" s="11"/>
      <c r="J32" s="11"/>
      <c r="K32" s="11"/>
    </row>
    <row r="33" spans="1:11" s="3" customFormat="1" x14ac:dyDescent="0.25">
      <c r="A33" s="44" t="s">
        <v>23</v>
      </c>
      <c r="B33" s="11"/>
      <c r="C33" s="11"/>
      <c r="D33" s="10"/>
      <c r="E33" s="11"/>
      <c r="F33" s="11"/>
      <c r="G33" s="11"/>
      <c r="H33" s="11"/>
      <c r="I33" s="11"/>
      <c r="J33" s="11"/>
      <c r="K33" s="11"/>
    </row>
    <row r="34" spans="1:11" s="3" customFormat="1" x14ac:dyDescent="0.25">
      <c r="A34" s="45" t="s">
        <v>24</v>
      </c>
      <c r="B34" s="11">
        <v>13811681</v>
      </c>
      <c r="C34" s="11">
        <v>14655596</v>
      </c>
      <c r="D34" s="10">
        <v>14298591</v>
      </c>
      <c r="E34" s="11">
        <v>14131476</v>
      </c>
      <c r="F34" s="11">
        <v>14440711</v>
      </c>
      <c r="G34" s="11">
        <v>14558982</v>
      </c>
      <c r="H34" s="11">
        <v>14131476</v>
      </c>
      <c r="I34" s="11"/>
      <c r="J34" s="11"/>
      <c r="K34" s="11"/>
    </row>
    <row r="35" spans="1:11" s="3" customFormat="1" x14ac:dyDescent="0.25">
      <c r="A35" s="44" t="s">
        <v>25</v>
      </c>
      <c r="B35" s="11">
        <v>5739018</v>
      </c>
      <c r="C35" s="11">
        <v>5739018</v>
      </c>
      <c r="D35" s="29">
        <v>5739018</v>
      </c>
      <c r="E35" s="11">
        <v>5739018</v>
      </c>
      <c r="F35" s="11">
        <v>5739018</v>
      </c>
      <c r="G35" s="11">
        <v>5739018</v>
      </c>
      <c r="H35" s="11">
        <v>5739018</v>
      </c>
      <c r="I35" s="11"/>
      <c r="J35" s="11"/>
      <c r="K35" s="11"/>
    </row>
    <row r="36" spans="1:11" s="3" customFormat="1" x14ac:dyDescent="0.25">
      <c r="A36" s="44" t="s">
        <v>26</v>
      </c>
      <c r="B36" s="11">
        <v>1044033</v>
      </c>
      <c r="C36" s="11">
        <v>4171989</v>
      </c>
      <c r="D36" s="29">
        <v>7034108</v>
      </c>
      <c r="E36" s="11">
        <v>7152968</v>
      </c>
      <c r="F36" s="11">
        <v>8649607</v>
      </c>
      <c r="G36" s="11">
        <v>10149000</v>
      </c>
      <c r="H36" s="11">
        <v>7152968</v>
      </c>
      <c r="I36" s="11"/>
      <c r="J36" s="11"/>
      <c r="K36" s="11"/>
    </row>
    <row r="37" spans="1:11" s="3" customFormat="1" x14ac:dyDescent="0.25">
      <c r="A37" s="44" t="s">
        <v>20</v>
      </c>
      <c r="B37" s="11">
        <v>2489137</v>
      </c>
      <c r="C37" s="11">
        <v>3008683</v>
      </c>
      <c r="D37" s="29">
        <v>4584586</v>
      </c>
      <c r="E37" s="11">
        <v>4415954</v>
      </c>
      <c r="F37" s="11">
        <v>4250291</v>
      </c>
      <c r="G37" s="11">
        <v>3829526</v>
      </c>
      <c r="H37" s="11">
        <v>4415954</v>
      </c>
      <c r="I37" s="11"/>
      <c r="J37" s="11"/>
      <c r="K37" s="11"/>
    </row>
    <row r="38" spans="1:11" x14ac:dyDescent="0.25">
      <c r="B38" s="11"/>
      <c r="C38" s="11"/>
      <c r="D38" s="29"/>
      <c r="E38" s="11"/>
      <c r="F38" s="10"/>
      <c r="G38" s="10"/>
      <c r="H38" s="10"/>
      <c r="I38" s="10"/>
      <c r="J38" s="10"/>
      <c r="K38" s="10"/>
    </row>
    <row r="39" spans="1:11" x14ac:dyDescent="0.25">
      <c r="B39" s="69">
        <f t="shared" ref="B39" si="13">SUM(B31:B37)</f>
        <v>104450501</v>
      </c>
      <c r="C39" s="69">
        <f>SUM(C30:C38)</f>
        <v>102437303</v>
      </c>
      <c r="D39" s="69">
        <f>SUM(D30:D37)</f>
        <v>119943125</v>
      </c>
      <c r="E39" s="69">
        <f>SUM(E30:E38)</f>
        <v>129914979</v>
      </c>
      <c r="F39" s="69">
        <f>SUM(F30:F38)</f>
        <v>133646431</v>
      </c>
      <c r="G39" s="69">
        <f>SUM(G30:G38)</f>
        <v>157957351</v>
      </c>
      <c r="H39" s="69">
        <f>SUM(H30:H38)</f>
        <v>129914979</v>
      </c>
      <c r="I39" s="10"/>
      <c r="J39" s="10"/>
      <c r="K39" s="10"/>
    </row>
    <row r="40" spans="1:11" s="1" customFormat="1" x14ac:dyDescent="0.25">
      <c r="B40" s="13">
        <f t="shared" ref="B40:E40" si="14">SUM(B39,B27)</f>
        <v>122584815</v>
      </c>
      <c r="C40" s="13">
        <f>SUM(C39,C27)</f>
        <v>121367409</v>
      </c>
      <c r="D40" s="13">
        <f t="shared" si="14"/>
        <v>141877106</v>
      </c>
      <c r="E40" s="13">
        <f t="shared" si="14"/>
        <v>152489624</v>
      </c>
      <c r="F40" s="13">
        <f t="shared" ref="F40:H40" si="15">SUM(F39,F27)</f>
        <v>156842443</v>
      </c>
      <c r="G40" s="13">
        <f t="shared" si="15"/>
        <v>207054485</v>
      </c>
      <c r="H40" s="13">
        <f t="shared" si="15"/>
        <v>152489624</v>
      </c>
      <c r="I40" s="10"/>
      <c r="J40" s="10"/>
      <c r="K40" s="10"/>
    </row>
    <row r="41" spans="1:11" s="1" customFormat="1" x14ac:dyDescent="0.25">
      <c r="B41" s="13"/>
      <c r="C41" s="13"/>
      <c r="D41" s="13"/>
      <c r="E41" s="13"/>
      <c r="F41" s="13"/>
      <c r="G41" s="10"/>
      <c r="H41" s="10"/>
      <c r="I41" s="10"/>
      <c r="J41" s="10"/>
      <c r="K41" s="10"/>
    </row>
    <row r="42" spans="1:11" x14ac:dyDescent="0.25">
      <c r="A42" s="59" t="s">
        <v>56</v>
      </c>
      <c r="B42" s="13"/>
      <c r="C42" s="13"/>
      <c r="D42" s="31"/>
      <c r="E42" s="13"/>
      <c r="F42" s="10"/>
      <c r="G42" s="10"/>
      <c r="H42" s="10"/>
      <c r="I42" s="10"/>
      <c r="J42" s="10"/>
      <c r="K42" s="10"/>
    </row>
    <row r="43" spans="1:11" x14ac:dyDescent="0.25">
      <c r="A43" s="42" t="s">
        <v>2</v>
      </c>
      <c r="B43" s="10">
        <v>655916800</v>
      </c>
      <c r="C43" s="10">
        <v>655916800</v>
      </c>
      <c r="D43" s="10">
        <v>655916800</v>
      </c>
      <c r="E43" s="10">
        <v>688712640</v>
      </c>
      <c r="F43" s="10">
        <v>688712640</v>
      </c>
      <c r="G43" s="10">
        <v>688712640</v>
      </c>
      <c r="H43" s="10">
        <v>688712640</v>
      </c>
      <c r="I43" s="10"/>
      <c r="J43" s="10"/>
      <c r="K43" s="10"/>
    </row>
    <row r="44" spans="1:11" x14ac:dyDescent="0.25">
      <c r="A44" s="42" t="s">
        <v>18</v>
      </c>
      <c r="B44" s="10">
        <v>130731200</v>
      </c>
      <c r="C44" s="10">
        <v>130731200</v>
      </c>
      <c r="D44" s="10">
        <v>130731200</v>
      </c>
      <c r="E44" s="10">
        <v>130731200</v>
      </c>
      <c r="F44" s="10">
        <v>130731200</v>
      </c>
      <c r="G44" s="10">
        <v>130731200</v>
      </c>
      <c r="H44" s="10">
        <v>130731200</v>
      </c>
      <c r="I44" s="10"/>
      <c r="J44" s="10"/>
      <c r="K44" s="10"/>
    </row>
    <row r="45" spans="1:11" x14ac:dyDescent="0.25">
      <c r="A45" s="42" t="s">
        <v>19</v>
      </c>
      <c r="B45" s="10">
        <v>103858115</v>
      </c>
      <c r="C45" s="10">
        <v>103618078</v>
      </c>
      <c r="D45" s="10">
        <v>103132564</v>
      </c>
      <c r="E45" s="10">
        <v>102897969</v>
      </c>
      <c r="F45" s="10">
        <v>102665133</v>
      </c>
      <c r="G45" s="10">
        <v>94948545</v>
      </c>
      <c r="H45" s="10">
        <v>102897969</v>
      </c>
      <c r="I45" s="10"/>
      <c r="J45" s="10"/>
      <c r="K45" s="10"/>
    </row>
    <row r="46" spans="1:11" x14ac:dyDescent="0.25">
      <c r="A46" s="42" t="s">
        <v>17</v>
      </c>
      <c r="B46" s="10">
        <v>123123482</v>
      </c>
      <c r="C46" s="10">
        <v>141759507</v>
      </c>
      <c r="D46" s="17">
        <v>138805021</v>
      </c>
      <c r="E46" s="10">
        <v>111643951</v>
      </c>
      <c r="F46" s="10">
        <v>125345486</v>
      </c>
      <c r="G46" s="10">
        <v>123829920</v>
      </c>
      <c r="H46" s="10">
        <v>111643951</v>
      </c>
      <c r="I46" s="10"/>
      <c r="J46" s="10"/>
      <c r="K46" s="10"/>
    </row>
    <row r="47" spans="1:11" x14ac:dyDescent="0.25">
      <c r="A47" s="1"/>
      <c r="B47" s="69">
        <f t="shared" ref="B47:H47" si="16">SUM(B43:B46)</f>
        <v>1013629597</v>
      </c>
      <c r="C47" s="69">
        <f>SUM(C43:C46)</f>
        <v>1032025585</v>
      </c>
      <c r="D47" s="69">
        <f t="shared" si="16"/>
        <v>1028585585</v>
      </c>
      <c r="E47" s="69">
        <f>SUM(E43:E46)</f>
        <v>1033985760</v>
      </c>
      <c r="F47" s="69">
        <f t="shared" si="16"/>
        <v>1047454459</v>
      </c>
      <c r="G47" s="69">
        <f t="shared" si="16"/>
        <v>1038222305</v>
      </c>
      <c r="H47" s="69">
        <f t="shared" si="16"/>
        <v>1033985760</v>
      </c>
      <c r="I47" s="10"/>
      <c r="J47" s="10"/>
      <c r="K47" s="10"/>
    </row>
    <row r="48" spans="1:11" x14ac:dyDescent="0.25">
      <c r="A48" s="1"/>
      <c r="B48" s="14"/>
      <c r="C48" s="14"/>
      <c r="D48" s="30"/>
      <c r="E48" s="14"/>
      <c r="F48" s="10"/>
      <c r="G48" s="10"/>
      <c r="H48" s="10"/>
      <c r="I48" s="10"/>
      <c r="J48" s="10"/>
      <c r="K48" s="10"/>
    </row>
    <row r="49" spans="1:11" ht="15.75" thickBot="1" x14ac:dyDescent="0.3">
      <c r="A49" s="1"/>
      <c r="B49" s="33">
        <f>SUM(B47,B40)</f>
        <v>1136214412</v>
      </c>
      <c r="C49" s="33">
        <f>SUM(C47,C40)</f>
        <v>1153392994</v>
      </c>
      <c r="D49" s="33">
        <f>SUM(D47,D40)</f>
        <v>1170462691</v>
      </c>
      <c r="E49" s="33">
        <f>SUM(E47,E40)</f>
        <v>1186475384</v>
      </c>
      <c r="F49" s="33">
        <f>SUM(F47,F40)+1</f>
        <v>1204296903</v>
      </c>
      <c r="G49" s="33">
        <f t="shared" ref="G49:H49" si="17">SUM(G47,G40)+1</f>
        <v>1245276791</v>
      </c>
      <c r="H49" s="33">
        <f t="shared" si="17"/>
        <v>1186475385</v>
      </c>
      <c r="I49" s="10"/>
      <c r="J49" s="10"/>
      <c r="K49" s="10"/>
    </row>
    <row r="50" spans="1:11" x14ac:dyDescent="0.25">
      <c r="A50" s="1"/>
      <c r="B50" s="22"/>
      <c r="C50" s="22"/>
      <c r="D50" s="23"/>
      <c r="E50" s="22"/>
      <c r="F50" s="22"/>
      <c r="G50" s="10"/>
      <c r="H50" s="10"/>
      <c r="I50" s="10"/>
      <c r="J50" s="10"/>
      <c r="K50" s="10"/>
    </row>
    <row r="51" spans="1:11" s="1" customFormat="1" x14ac:dyDescent="0.25">
      <c r="A51" s="62" t="s">
        <v>57</v>
      </c>
      <c r="B51" s="19">
        <f t="shared" ref="B51:H51" si="18">B47/(B43/10)</f>
        <v>15.453630658644512</v>
      </c>
      <c r="C51" s="19">
        <f t="shared" si="18"/>
        <v>15.734092875803761</v>
      </c>
      <c r="D51" s="20">
        <f t="shared" si="18"/>
        <v>15.6816471997668</v>
      </c>
      <c r="E51" s="19">
        <f t="shared" si="18"/>
        <v>15.013311792854564</v>
      </c>
      <c r="F51" s="19">
        <f t="shared" si="18"/>
        <v>15.208875199386496</v>
      </c>
      <c r="G51" s="19">
        <f t="shared" si="18"/>
        <v>15.0748257647776</v>
      </c>
      <c r="H51" s="19">
        <f t="shared" si="18"/>
        <v>15.013311792854564</v>
      </c>
      <c r="I51" s="10"/>
      <c r="J51" s="10"/>
      <c r="K51" s="10"/>
    </row>
    <row r="52" spans="1:11" x14ac:dyDescent="0.25">
      <c r="A52" s="62" t="s">
        <v>58</v>
      </c>
      <c r="B52" s="63">
        <f t="shared" ref="B52:H52" si="19">B43/10</f>
        <v>65591680</v>
      </c>
      <c r="C52" s="63">
        <f t="shared" si="19"/>
        <v>65591680</v>
      </c>
      <c r="D52" s="63">
        <f t="shared" si="19"/>
        <v>65591680</v>
      </c>
      <c r="E52" s="63">
        <f t="shared" si="19"/>
        <v>68871264</v>
      </c>
      <c r="F52" s="63">
        <f t="shared" si="19"/>
        <v>68871264</v>
      </c>
      <c r="G52" s="63">
        <f t="shared" si="19"/>
        <v>68871264</v>
      </c>
      <c r="H52" s="63">
        <f t="shared" si="19"/>
        <v>68871264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5"/>
  <sheetViews>
    <sheetView workbookViewId="0">
      <pane xSplit="1" ySplit="5" topLeftCell="F21" activePane="bottomRight" state="frozen"/>
      <selection pane="topRight" activeCell="B1" sqref="B1"/>
      <selection pane="bottomLeft" activeCell="A6" sqref="A6"/>
      <selection pane="bottomRight" activeCell="H27" sqref="H27"/>
    </sheetView>
  </sheetViews>
  <sheetFormatPr defaultRowHeight="15" x14ac:dyDescent="0.25"/>
  <cols>
    <col min="1" max="1" width="39" customWidth="1"/>
    <col min="2" max="2" width="16.85546875" bestFit="1" customWidth="1"/>
    <col min="3" max="3" width="18" bestFit="1" customWidth="1"/>
    <col min="4" max="5" width="16.85546875" bestFit="1" customWidth="1"/>
    <col min="6" max="6" width="15.28515625" style="4" bestFit="1" customWidth="1"/>
    <col min="7" max="7" width="16.85546875" customWidth="1"/>
    <col min="8" max="8" width="13.85546875" customWidth="1"/>
  </cols>
  <sheetData>
    <row r="1" spans="1:10" ht="15.75" x14ac:dyDescent="0.25">
      <c r="A1" s="1" t="s">
        <v>11</v>
      </c>
      <c r="B1" s="2"/>
      <c r="D1" s="2"/>
      <c r="E1" s="2"/>
    </row>
    <row r="2" spans="1:10" ht="15.75" x14ac:dyDescent="0.25">
      <c r="A2" s="57" t="s">
        <v>59</v>
      </c>
      <c r="B2" s="2"/>
      <c r="D2" s="2"/>
      <c r="E2" s="2"/>
    </row>
    <row r="3" spans="1:10" ht="15.75" x14ac:dyDescent="0.25">
      <c r="A3" s="1" t="s">
        <v>49</v>
      </c>
      <c r="B3" s="2"/>
      <c r="D3" s="2"/>
      <c r="E3" s="2"/>
    </row>
    <row r="4" spans="1:10" x14ac:dyDescent="0.25">
      <c r="A4" s="1"/>
      <c r="B4" s="54" t="s">
        <v>45</v>
      </c>
      <c r="C4" s="54" t="s">
        <v>46</v>
      </c>
      <c r="D4" s="54" t="s">
        <v>47</v>
      </c>
      <c r="E4" s="54" t="s">
        <v>45</v>
      </c>
      <c r="F4" s="54" t="s">
        <v>46</v>
      </c>
      <c r="G4" s="65" t="s">
        <v>47</v>
      </c>
      <c r="H4" s="54" t="s">
        <v>45</v>
      </c>
    </row>
    <row r="5" spans="1:10" ht="15.75" x14ac:dyDescent="0.25">
      <c r="A5" s="2"/>
      <c r="B5" s="55">
        <v>43100</v>
      </c>
      <c r="C5" s="55">
        <v>43190</v>
      </c>
      <c r="D5" s="55">
        <v>43373</v>
      </c>
      <c r="E5" s="55">
        <v>43465</v>
      </c>
      <c r="F5" s="55">
        <v>43555</v>
      </c>
      <c r="G5" s="66">
        <v>43738</v>
      </c>
      <c r="H5" s="70">
        <v>43829</v>
      </c>
    </row>
    <row r="6" spans="1:10" ht="15.75" x14ac:dyDescent="0.25">
      <c r="A6" s="2"/>
      <c r="B6" s="5"/>
      <c r="C6" s="5"/>
      <c r="D6" s="5"/>
      <c r="E6" s="5"/>
    </row>
    <row r="7" spans="1:10" x14ac:dyDescent="0.25">
      <c r="A7" s="62" t="s">
        <v>60</v>
      </c>
      <c r="B7" s="46">
        <v>262332610</v>
      </c>
      <c r="C7" s="17">
        <v>414989155</v>
      </c>
      <c r="D7" s="17">
        <v>138930944</v>
      </c>
      <c r="E7" s="17">
        <v>264688469</v>
      </c>
      <c r="F7" s="14">
        <v>431268343</v>
      </c>
      <c r="G7" s="14">
        <v>155755490</v>
      </c>
      <c r="H7" s="14">
        <v>264688469</v>
      </c>
      <c r="I7" s="14"/>
      <c r="J7" s="14"/>
    </row>
    <row r="8" spans="1:10" x14ac:dyDescent="0.25">
      <c r="A8" t="s">
        <v>61</v>
      </c>
      <c r="B8" s="39">
        <v>213181068</v>
      </c>
      <c r="C8" s="39">
        <v>324301035</v>
      </c>
      <c r="D8" s="39">
        <v>106850134</v>
      </c>
      <c r="E8" s="39">
        <v>204417809</v>
      </c>
      <c r="F8" s="14">
        <v>334063446</v>
      </c>
      <c r="G8" s="14">
        <v>113970920</v>
      </c>
      <c r="H8" s="14">
        <v>204417809</v>
      </c>
      <c r="I8" s="14"/>
      <c r="J8" s="14"/>
    </row>
    <row r="9" spans="1:10" s="1" customFormat="1" x14ac:dyDescent="0.25">
      <c r="A9" s="62" t="s">
        <v>62</v>
      </c>
      <c r="B9" s="31">
        <f t="shared" ref="B9:H9" si="0">B7-B8</f>
        <v>49151542</v>
      </c>
      <c r="C9" s="31">
        <f>C7-C8</f>
        <v>90688120</v>
      </c>
      <c r="D9" s="31">
        <f t="shared" si="0"/>
        <v>32080810</v>
      </c>
      <c r="E9" s="31">
        <f t="shared" si="0"/>
        <v>60270660</v>
      </c>
      <c r="F9" s="31">
        <f t="shared" si="0"/>
        <v>97204897</v>
      </c>
      <c r="G9" s="31">
        <f t="shared" si="0"/>
        <v>41784570</v>
      </c>
      <c r="H9" s="31">
        <f t="shared" si="0"/>
        <v>60270660</v>
      </c>
      <c r="I9" s="12"/>
      <c r="J9" s="12"/>
    </row>
    <row r="10" spans="1:10" s="1" customFormat="1" x14ac:dyDescent="0.25">
      <c r="B10" s="31"/>
      <c r="C10" s="31"/>
      <c r="D10" s="31"/>
      <c r="E10" s="31"/>
      <c r="F10" s="12"/>
      <c r="G10" s="12"/>
      <c r="H10" s="12"/>
      <c r="I10" s="12"/>
      <c r="J10" s="12"/>
    </row>
    <row r="11" spans="1:10" s="1" customFormat="1" x14ac:dyDescent="0.25">
      <c r="A11" s="62" t="s">
        <v>63</v>
      </c>
      <c r="B11" s="31">
        <f t="shared" ref="B11:H11" si="1">SUM(B12,B13)</f>
        <v>27916960</v>
      </c>
      <c r="C11" s="31">
        <f>SUM(C12,C13)</f>
        <v>43919511</v>
      </c>
      <c r="D11" s="31">
        <f t="shared" si="1"/>
        <v>17187796</v>
      </c>
      <c r="E11" s="31">
        <f t="shared" si="1"/>
        <v>35707439</v>
      </c>
      <c r="F11" s="31">
        <f t="shared" si="1"/>
        <v>52891818</v>
      </c>
      <c r="G11" s="31">
        <f t="shared" si="1"/>
        <v>22133036</v>
      </c>
      <c r="H11" s="31">
        <f t="shared" si="1"/>
        <v>35707439</v>
      </c>
      <c r="I11" s="12"/>
      <c r="J11" s="12"/>
    </row>
    <row r="12" spans="1:10" s="3" customFormat="1" x14ac:dyDescent="0.25">
      <c r="A12" s="51" t="s">
        <v>28</v>
      </c>
      <c r="B12" s="29">
        <v>13667411</v>
      </c>
      <c r="C12" s="29">
        <v>20665095</v>
      </c>
      <c r="D12" s="29">
        <v>8155282</v>
      </c>
      <c r="E12" s="29">
        <v>15917676</v>
      </c>
      <c r="F12" s="16">
        <v>22864363</v>
      </c>
      <c r="G12" s="16">
        <v>10335083</v>
      </c>
      <c r="H12" s="16">
        <v>15917676</v>
      </c>
      <c r="I12" s="16"/>
      <c r="J12" s="16"/>
    </row>
    <row r="13" spans="1:10" s="3" customFormat="1" x14ac:dyDescent="0.25">
      <c r="A13" s="36" t="s">
        <v>29</v>
      </c>
      <c r="B13" s="29">
        <v>14249549</v>
      </c>
      <c r="C13" s="29">
        <v>23254416</v>
      </c>
      <c r="D13" s="29">
        <v>9032514</v>
      </c>
      <c r="E13" s="29">
        <v>19789763</v>
      </c>
      <c r="F13" s="16">
        <v>30027455</v>
      </c>
      <c r="G13" s="16">
        <v>11797953</v>
      </c>
      <c r="H13" s="16">
        <v>19789763</v>
      </c>
      <c r="I13" s="16"/>
      <c r="J13" s="16"/>
    </row>
    <row r="14" spans="1:10" s="1" customFormat="1" x14ac:dyDescent="0.25">
      <c r="A14" s="62" t="s">
        <v>64</v>
      </c>
      <c r="B14" s="31">
        <f>B9-B11</f>
        <v>21234582</v>
      </c>
      <c r="C14" s="31">
        <f>C9-C11</f>
        <v>46768609</v>
      </c>
      <c r="D14" s="31">
        <f t="shared" ref="D14:H14" si="2">D9-D11</f>
        <v>14893014</v>
      </c>
      <c r="E14" s="31">
        <f t="shared" si="2"/>
        <v>24563221</v>
      </c>
      <c r="F14" s="31">
        <f t="shared" si="2"/>
        <v>44313079</v>
      </c>
      <c r="G14" s="31">
        <f t="shared" si="2"/>
        <v>19651534</v>
      </c>
      <c r="H14" s="31">
        <f t="shared" si="2"/>
        <v>24563221</v>
      </c>
      <c r="I14" s="12"/>
      <c r="J14" s="12"/>
    </row>
    <row r="15" spans="1:10" s="1" customFormat="1" x14ac:dyDescent="0.25">
      <c r="A15" s="64" t="s">
        <v>65</v>
      </c>
      <c r="B15" s="31"/>
      <c r="C15" s="31"/>
      <c r="D15" s="31"/>
      <c r="E15" s="31"/>
      <c r="F15" s="31"/>
      <c r="G15" s="12"/>
      <c r="H15" s="12"/>
      <c r="I15" s="12"/>
      <c r="J15" s="12"/>
    </row>
    <row r="16" spans="1:10" s="3" customFormat="1" ht="15.75" customHeight="1" x14ac:dyDescent="0.25">
      <c r="A16" s="42" t="s">
        <v>10</v>
      </c>
      <c r="B16" s="29">
        <v>4434544</v>
      </c>
      <c r="C16" s="29">
        <v>6580109</v>
      </c>
      <c r="D16" s="29">
        <v>3132045</v>
      </c>
      <c r="E16" s="29">
        <v>6560589</v>
      </c>
      <c r="F16" s="16">
        <v>10082941</v>
      </c>
      <c r="G16" s="16">
        <v>4341828</v>
      </c>
      <c r="H16" s="16">
        <v>6560589</v>
      </c>
      <c r="I16" s="16"/>
      <c r="J16" s="16"/>
    </row>
    <row r="17" spans="1:10" s="3" customFormat="1" x14ac:dyDescent="0.25">
      <c r="A17" s="42" t="s">
        <v>30</v>
      </c>
      <c r="B17" s="29">
        <v>418527</v>
      </c>
      <c r="C17" s="29">
        <v>465753</v>
      </c>
      <c r="D17" s="29"/>
      <c r="E17" s="29">
        <v>226021</v>
      </c>
      <c r="F17" s="16">
        <v>364556</v>
      </c>
      <c r="G17" s="16">
        <v>195519</v>
      </c>
      <c r="H17" s="16">
        <v>226021</v>
      </c>
      <c r="I17" s="16"/>
      <c r="J17" s="16"/>
    </row>
    <row r="18" spans="1:10" s="3" customFormat="1" x14ac:dyDescent="0.25">
      <c r="B18" s="29"/>
      <c r="C18" s="29"/>
      <c r="D18" s="29"/>
      <c r="E18" s="29"/>
      <c r="F18" s="16"/>
      <c r="G18" s="16"/>
      <c r="H18" s="16"/>
      <c r="I18" s="16"/>
      <c r="J18" s="16"/>
    </row>
    <row r="19" spans="1:10" s="3" customFormat="1" x14ac:dyDescent="0.25">
      <c r="B19" s="29"/>
      <c r="C19" s="29"/>
      <c r="D19" s="29"/>
      <c r="E19" s="29"/>
      <c r="F19" s="16"/>
      <c r="G19" s="16"/>
      <c r="H19" s="16"/>
      <c r="I19" s="16"/>
      <c r="J19" s="16"/>
    </row>
    <row r="20" spans="1:10" s="3" customFormat="1" x14ac:dyDescent="0.25">
      <c r="A20" s="62" t="s">
        <v>66</v>
      </c>
      <c r="B20" s="29">
        <f>B14-B16+B17</f>
        <v>17218565</v>
      </c>
      <c r="C20" s="29">
        <f>C14-C16+C17</f>
        <v>40654253</v>
      </c>
      <c r="D20" s="29">
        <f t="shared" ref="D20" si="3">D14-D16+D17</f>
        <v>11760969</v>
      </c>
      <c r="E20" s="29">
        <f t="shared" ref="E20:G20" si="4">E14-E16+E17</f>
        <v>18228653</v>
      </c>
      <c r="F20" s="29">
        <f t="shared" si="4"/>
        <v>34594694</v>
      </c>
      <c r="G20" s="29">
        <f t="shared" si="4"/>
        <v>15505225</v>
      </c>
      <c r="H20" s="29">
        <f>H14-H16+H17</f>
        <v>18228653</v>
      </c>
      <c r="I20" s="16"/>
      <c r="J20" s="16"/>
    </row>
    <row r="21" spans="1:10" x14ac:dyDescent="0.25">
      <c r="A21" s="3" t="s">
        <v>4</v>
      </c>
      <c r="B21" s="29">
        <v>819932</v>
      </c>
      <c r="C21" s="29">
        <v>1935917</v>
      </c>
      <c r="D21" s="29">
        <v>560046</v>
      </c>
      <c r="E21" s="29">
        <v>868031</v>
      </c>
      <c r="F21" s="14">
        <v>1647366</v>
      </c>
      <c r="G21" s="14">
        <v>738344</v>
      </c>
      <c r="H21" s="14">
        <v>868031</v>
      </c>
      <c r="I21" s="14"/>
      <c r="J21" s="14"/>
    </row>
    <row r="22" spans="1:10" x14ac:dyDescent="0.25">
      <c r="A22" s="3"/>
      <c r="B22" s="29"/>
      <c r="C22" s="29"/>
      <c r="D22" s="29"/>
      <c r="E22" s="29"/>
      <c r="F22" s="14"/>
      <c r="G22" s="14"/>
      <c r="H22" s="14"/>
      <c r="I22" s="14"/>
      <c r="J22" s="14"/>
    </row>
    <row r="23" spans="1:10" x14ac:dyDescent="0.25">
      <c r="A23" s="62" t="s">
        <v>67</v>
      </c>
      <c r="B23" s="29">
        <f t="shared" ref="B23:E23" si="5">B20-B21</f>
        <v>16398633</v>
      </c>
      <c r="C23" s="29">
        <f>C20-C21</f>
        <v>38718336</v>
      </c>
      <c r="D23" s="29">
        <f t="shared" si="5"/>
        <v>11200923</v>
      </c>
      <c r="E23" s="29">
        <f t="shared" si="5"/>
        <v>17360622</v>
      </c>
      <c r="F23" s="29">
        <f>F20-F21</f>
        <v>32947328</v>
      </c>
      <c r="G23" s="31">
        <f>G20-G21</f>
        <v>14766881</v>
      </c>
      <c r="H23" s="31">
        <f>H20-H21</f>
        <v>17360622</v>
      </c>
      <c r="I23" s="14"/>
      <c r="J23" s="14"/>
    </row>
    <row r="24" spans="1:10" x14ac:dyDescent="0.25">
      <c r="B24" s="29"/>
      <c r="C24" s="29"/>
      <c r="D24" s="29"/>
      <c r="E24" s="29"/>
      <c r="F24" s="14"/>
      <c r="G24" s="14"/>
      <c r="H24" s="14"/>
      <c r="I24" s="14"/>
      <c r="J24" s="14"/>
    </row>
    <row r="25" spans="1:10" x14ac:dyDescent="0.25">
      <c r="A25" s="59" t="s">
        <v>68</v>
      </c>
      <c r="B25" s="40">
        <f t="shared" ref="B25:F25" si="6">B26-B27</f>
        <v>-2239795</v>
      </c>
      <c r="C25" s="40">
        <f t="shared" si="6"/>
        <v>-6163510</v>
      </c>
      <c r="D25" s="40">
        <f t="shared" si="6"/>
        <v>-1612061</v>
      </c>
      <c r="E25" s="40">
        <f t="shared" si="6"/>
        <v>-2371586</v>
      </c>
      <c r="F25" s="40">
        <f t="shared" si="6"/>
        <v>-4489591</v>
      </c>
      <c r="G25" s="40">
        <f>G26-G27</f>
        <v>-2018368</v>
      </c>
      <c r="H25" s="40">
        <f>H26-H27</f>
        <v>-2371586</v>
      </c>
      <c r="I25" s="14"/>
      <c r="J25" s="14"/>
    </row>
    <row r="26" spans="1:10" s="3" customFormat="1" x14ac:dyDescent="0.25">
      <c r="A26" s="36" t="s">
        <v>3</v>
      </c>
      <c r="B26" s="40">
        <v>-2239795</v>
      </c>
      <c r="C26" s="40">
        <v>-6163510</v>
      </c>
      <c r="D26" s="40">
        <v>-1612061</v>
      </c>
      <c r="E26" s="40">
        <v>-2371586</v>
      </c>
      <c r="F26" s="40">
        <v>-4489591</v>
      </c>
      <c r="G26" s="16">
        <v>-2018368</v>
      </c>
      <c r="H26" s="16">
        <v>-2371586</v>
      </c>
      <c r="I26" s="16"/>
      <c r="J26" s="16"/>
    </row>
    <row r="27" spans="1:10" s="3" customFormat="1" x14ac:dyDescent="0.25">
      <c r="A27" s="36" t="s">
        <v>5</v>
      </c>
      <c r="B27" s="41"/>
      <c r="C27" s="41"/>
      <c r="D27" s="52"/>
      <c r="E27" s="41"/>
      <c r="F27" s="16"/>
      <c r="G27" s="16"/>
      <c r="H27" s="16"/>
      <c r="I27" s="16"/>
      <c r="J27" s="16"/>
    </row>
    <row r="28" spans="1:10" x14ac:dyDescent="0.25">
      <c r="A28" s="62" t="s">
        <v>69</v>
      </c>
      <c r="B28" s="40">
        <f t="shared" ref="B28:F28" si="7">B23+B25</f>
        <v>14158838</v>
      </c>
      <c r="C28" s="40">
        <f t="shared" si="7"/>
        <v>32554826</v>
      </c>
      <c r="D28" s="40">
        <f t="shared" si="7"/>
        <v>9588862</v>
      </c>
      <c r="E28" s="40">
        <f t="shared" si="7"/>
        <v>14989036</v>
      </c>
      <c r="F28" s="40">
        <f t="shared" si="7"/>
        <v>28457737</v>
      </c>
      <c r="G28" s="40">
        <f>G23+G25</f>
        <v>12748513</v>
      </c>
      <c r="H28" s="40">
        <f>H23+H25</f>
        <v>14989036</v>
      </c>
      <c r="I28" s="14"/>
      <c r="J28" s="14"/>
    </row>
    <row r="29" spans="1:10" x14ac:dyDescent="0.25">
      <c r="A29" s="1"/>
      <c r="B29" s="12"/>
      <c r="C29" s="12"/>
      <c r="D29" s="12"/>
      <c r="E29" s="12"/>
      <c r="F29" s="14"/>
      <c r="G29" s="14"/>
      <c r="H29" s="14"/>
      <c r="I29" s="14"/>
      <c r="J29" s="14"/>
    </row>
    <row r="30" spans="1:10" x14ac:dyDescent="0.25">
      <c r="A30" s="62" t="s">
        <v>70</v>
      </c>
      <c r="B30" s="21">
        <f>B28/('1'!B43/10)</f>
        <v>0.21586332290924704</v>
      </c>
      <c r="C30" s="21">
        <f>C28/('1'!C43/10)</f>
        <v>0.4963255400684965</v>
      </c>
      <c r="D30" s="21">
        <f>D28/('1'!D43/10)</f>
        <v>0.14619021802765228</v>
      </c>
      <c r="E30" s="21">
        <f>E28/('1'!E43/10)</f>
        <v>0.21763846239267512</v>
      </c>
      <c r="F30" s="21">
        <f>F28/('1'!F43/10)</f>
        <v>0.41320189796429468</v>
      </c>
      <c r="G30" s="21">
        <f>G28/('1'!G43/10)</f>
        <v>0.18510641825885465</v>
      </c>
      <c r="H30" s="21">
        <f>H28/('1'!H43/10)</f>
        <v>0.21763846239267512</v>
      </c>
      <c r="I30" s="14"/>
      <c r="J30" s="14"/>
    </row>
    <row r="31" spans="1:10" x14ac:dyDescent="0.25">
      <c r="A31" s="64" t="s">
        <v>71</v>
      </c>
      <c r="B31" s="29">
        <f>'1'!B43/10</f>
        <v>65591680</v>
      </c>
      <c r="C31" s="29">
        <f>'1'!C43/10</f>
        <v>65591680</v>
      </c>
      <c r="D31" s="29">
        <f>'1'!D43/10</f>
        <v>65591680</v>
      </c>
      <c r="E31" s="29">
        <f>'1'!E43/10</f>
        <v>68871264</v>
      </c>
      <c r="F31" s="29">
        <f>'1'!F43/10</f>
        <v>68871264</v>
      </c>
      <c r="G31" s="29">
        <f>'1'!G43/10</f>
        <v>68871264</v>
      </c>
      <c r="H31" s="29">
        <f>'1'!H43/10</f>
        <v>68871264</v>
      </c>
      <c r="I31" s="14"/>
      <c r="J31" s="14"/>
    </row>
    <row r="32" spans="1:10" x14ac:dyDescent="0.25">
      <c r="F32" s="14"/>
      <c r="G32" s="14"/>
      <c r="H32" s="14"/>
      <c r="I32" s="14"/>
      <c r="J32" s="14"/>
    </row>
    <row r="33" spans="6:10" x14ac:dyDescent="0.25">
      <c r="F33" s="14"/>
      <c r="G33" s="14"/>
      <c r="H33" s="14"/>
      <c r="I33" s="14"/>
      <c r="J33" s="14"/>
    </row>
    <row r="34" spans="6:10" x14ac:dyDescent="0.25">
      <c r="F34" s="14"/>
      <c r="G34" s="14"/>
      <c r="H34" s="14"/>
      <c r="I34" s="14"/>
      <c r="J34" s="14"/>
    </row>
    <row r="35" spans="6:10" x14ac:dyDescent="0.25">
      <c r="F35" s="14"/>
      <c r="G35" s="14"/>
      <c r="H35" s="14"/>
      <c r="I35" s="14"/>
      <c r="J35" s="14"/>
    </row>
    <row r="36" spans="6:10" x14ac:dyDescent="0.25">
      <c r="F36" s="14"/>
      <c r="G36" s="14"/>
      <c r="H36" s="14"/>
      <c r="I36" s="14"/>
      <c r="J36" s="14"/>
    </row>
    <row r="37" spans="6:10" x14ac:dyDescent="0.25">
      <c r="F37" s="14"/>
      <c r="G37" s="14"/>
      <c r="H37" s="14"/>
      <c r="I37" s="14"/>
      <c r="J37" s="14"/>
    </row>
    <row r="38" spans="6:10" x14ac:dyDescent="0.25">
      <c r="F38" s="14"/>
      <c r="G38" s="14"/>
      <c r="H38" s="14"/>
      <c r="I38" s="14"/>
      <c r="J38" s="14"/>
    </row>
    <row r="39" spans="6:10" x14ac:dyDescent="0.25">
      <c r="F39" s="14"/>
      <c r="G39" s="14"/>
      <c r="H39" s="14"/>
      <c r="I39" s="14"/>
      <c r="J39" s="14"/>
    </row>
    <row r="40" spans="6:10" x14ac:dyDescent="0.25">
      <c r="F40" s="14"/>
      <c r="G40" s="14"/>
      <c r="H40" s="14"/>
      <c r="I40" s="14"/>
      <c r="J40" s="14"/>
    </row>
    <row r="41" spans="6:10" x14ac:dyDescent="0.25">
      <c r="F41" s="14"/>
      <c r="G41" s="14"/>
      <c r="H41" s="14"/>
      <c r="I41" s="14"/>
      <c r="J41" s="14"/>
    </row>
    <row r="42" spans="6:10" x14ac:dyDescent="0.25">
      <c r="F42" s="14"/>
      <c r="G42" s="14"/>
      <c r="H42" s="14"/>
      <c r="I42" s="14"/>
      <c r="J42" s="14"/>
    </row>
    <row r="43" spans="6:10" x14ac:dyDescent="0.25">
      <c r="F43" s="14"/>
      <c r="G43" s="14"/>
      <c r="H43" s="14"/>
      <c r="I43" s="14"/>
      <c r="J43" s="14"/>
    </row>
    <row r="44" spans="6:10" x14ac:dyDescent="0.25">
      <c r="F44" s="14"/>
      <c r="G44" s="14"/>
      <c r="H44" s="14"/>
      <c r="I44" s="14"/>
      <c r="J44" s="14"/>
    </row>
    <row r="45" spans="6:10" x14ac:dyDescent="0.25">
      <c r="F45" s="14"/>
      <c r="G45" s="14"/>
      <c r="H45" s="14"/>
      <c r="I45" s="14"/>
      <c r="J45" s="14"/>
    </row>
    <row r="46" spans="6:10" x14ac:dyDescent="0.25">
      <c r="F46" s="14"/>
      <c r="G46" s="14"/>
      <c r="H46" s="14"/>
      <c r="I46" s="14"/>
      <c r="J46" s="14"/>
    </row>
    <row r="47" spans="6:10" x14ac:dyDescent="0.25">
      <c r="F47" s="14"/>
      <c r="G47" s="14"/>
      <c r="H47" s="14"/>
      <c r="I47" s="14"/>
      <c r="J47" s="14"/>
    </row>
    <row r="48" spans="6:10" x14ac:dyDescent="0.25">
      <c r="F48" s="14"/>
      <c r="G48" s="14"/>
      <c r="H48" s="14"/>
      <c r="I48" s="14"/>
      <c r="J48" s="14"/>
    </row>
    <row r="49" spans="1:10" x14ac:dyDescent="0.25">
      <c r="F49" s="14"/>
      <c r="G49" s="14"/>
      <c r="H49" s="14"/>
      <c r="I49" s="14"/>
      <c r="J49" s="14"/>
    </row>
    <row r="50" spans="1:10" x14ac:dyDescent="0.25">
      <c r="F50" s="14"/>
      <c r="G50" s="14"/>
      <c r="H50" s="14"/>
      <c r="I50" s="14"/>
      <c r="J50" s="14"/>
    </row>
    <row r="51" spans="1:10" x14ac:dyDescent="0.25">
      <c r="F51" s="14"/>
      <c r="G51" s="14"/>
      <c r="H51" s="14"/>
      <c r="I51" s="14"/>
      <c r="J51" s="14"/>
    </row>
    <row r="52" spans="1:10" x14ac:dyDescent="0.25">
      <c r="F52" s="14"/>
      <c r="G52" s="14"/>
      <c r="H52" s="14"/>
      <c r="I52" s="14"/>
      <c r="J52" s="14"/>
    </row>
    <row r="53" spans="1:10" x14ac:dyDescent="0.25">
      <c r="G53" s="14"/>
      <c r="H53" s="14"/>
      <c r="I53" s="14"/>
      <c r="J53" s="14"/>
    </row>
    <row r="55" spans="1:10" x14ac:dyDescent="0.25">
      <c r="A55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9"/>
  <sheetViews>
    <sheetView tabSelected="1" workbookViewId="0">
      <pane xSplit="1" ySplit="5" topLeftCell="F21" activePane="bottomRight" state="frozen"/>
      <selection pane="topRight" activeCell="B1" sqref="B1"/>
      <selection pane="bottomLeft" activeCell="A6" sqref="A6"/>
      <selection pane="bottomRight" activeCell="O29" sqref="O29"/>
    </sheetView>
  </sheetViews>
  <sheetFormatPr defaultRowHeight="15" x14ac:dyDescent="0.25"/>
  <cols>
    <col min="1" max="1" width="39.85546875" customWidth="1"/>
    <col min="2" max="3" width="17.7109375" style="9" bestFit="1" customWidth="1"/>
    <col min="4" max="4" width="18" style="9" bestFit="1" customWidth="1"/>
    <col min="5" max="5" width="17.7109375" style="9" bestFit="1" customWidth="1"/>
    <col min="6" max="6" width="13.42578125" style="10" bestFit="1" customWidth="1"/>
    <col min="7" max="7" width="15.28515625" style="10" bestFit="1" customWidth="1"/>
    <col min="8" max="8" width="13.42578125" bestFit="1" customWidth="1"/>
  </cols>
  <sheetData>
    <row r="1" spans="1:12" ht="15.75" x14ac:dyDescent="0.25">
      <c r="A1" s="1" t="s">
        <v>11</v>
      </c>
      <c r="B1" s="8"/>
      <c r="D1" s="8"/>
      <c r="E1" s="8"/>
    </row>
    <row r="2" spans="1:12" ht="15.75" x14ac:dyDescent="0.25">
      <c r="A2" s="1" t="s">
        <v>72</v>
      </c>
      <c r="B2" s="8"/>
      <c r="D2" s="8"/>
      <c r="E2" s="8"/>
    </row>
    <row r="3" spans="1:12" ht="15.75" x14ac:dyDescent="0.25">
      <c r="A3" s="1" t="s">
        <v>49</v>
      </c>
      <c r="B3" s="8"/>
      <c r="D3" s="8"/>
      <c r="E3" s="8"/>
    </row>
    <row r="4" spans="1:12" ht="15.75" x14ac:dyDescent="0.25">
      <c r="A4" s="2"/>
      <c r="B4" s="54" t="s">
        <v>45</v>
      </c>
      <c r="C4" s="54" t="s">
        <v>46</v>
      </c>
      <c r="D4" s="54" t="s">
        <v>47</v>
      </c>
      <c r="E4" s="54" t="s">
        <v>45</v>
      </c>
      <c r="F4" s="54" t="s">
        <v>46</v>
      </c>
      <c r="G4" s="65" t="s">
        <v>47</v>
      </c>
      <c r="H4" s="54" t="s">
        <v>46</v>
      </c>
    </row>
    <row r="5" spans="1:12" ht="15.75" x14ac:dyDescent="0.25">
      <c r="A5" s="2"/>
      <c r="B5" s="55">
        <v>43100</v>
      </c>
      <c r="C5" s="55">
        <v>43190</v>
      </c>
      <c r="D5" s="55">
        <v>43373</v>
      </c>
      <c r="E5" s="55">
        <v>43465</v>
      </c>
      <c r="F5" s="55">
        <v>43555</v>
      </c>
      <c r="G5" s="67">
        <v>43738</v>
      </c>
      <c r="H5" s="71">
        <v>43829</v>
      </c>
    </row>
    <row r="6" spans="1:12" ht="15.75" x14ac:dyDescent="0.25">
      <c r="A6" s="2"/>
      <c r="B6" s="8"/>
      <c r="C6" s="8"/>
      <c r="D6" s="8"/>
      <c r="E6" s="8"/>
    </row>
    <row r="7" spans="1:12" x14ac:dyDescent="0.25">
      <c r="A7" s="62" t="s">
        <v>73</v>
      </c>
    </row>
    <row r="8" spans="1:12" x14ac:dyDescent="0.25">
      <c r="A8" t="s">
        <v>32</v>
      </c>
      <c r="B8" s="9">
        <v>259066537</v>
      </c>
      <c r="C8" s="9">
        <v>410745259</v>
      </c>
      <c r="D8" s="10">
        <v>139468625</v>
      </c>
      <c r="E8" s="9">
        <v>263002679</v>
      </c>
      <c r="F8" s="9">
        <v>428922231</v>
      </c>
      <c r="G8" s="10">
        <v>154623241</v>
      </c>
      <c r="H8" s="10">
        <v>263002679</v>
      </c>
      <c r="I8" s="10"/>
      <c r="J8" s="10"/>
      <c r="K8" s="10"/>
      <c r="L8" s="10"/>
    </row>
    <row r="9" spans="1:12" ht="15.75" x14ac:dyDescent="0.25">
      <c r="A9" s="6" t="s">
        <v>33</v>
      </c>
      <c r="B9" s="9">
        <v>-231373559</v>
      </c>
      <c r="C9" s="9">
        <v>465753</v>
      </c>
      <c r="D9" s="10"/>
      <c r="E9" s="9">
        <v>226021</v>
      </c>
      <c r="F9" s="9">
        <v>364556</v>
      </c>
      <c r="G9" s="10">
        <v>195519</v>
      </c>
      <c r="H9" s="10">
        <v>226021</v>
      </c>
      <c r="I9" s="10"/>
      <c r="J9" s="10"/>
      <c r="K9" s="10"/>
      <c r="L9" s="10"/>
    </row>
    <row r="10" spans="1:12" ht="15.75" x14ac:dyDescent="0.25">
      <c r="A10" s="6" t="s">
        <v>34</v>
      </c>
      <c r="B10" s="9">
        <v>418527</v>
      </c>
      <c r="C10" s="9">
        <v>-353634855</v>
      </c>
      <c r="D10" s="10">
        <v>-117363017</v>
      </c>
      <c r="E10" s="9">
        <v>-232983228</v>
      </c>
      <c r="F10" s="9">
        <v>-381447198</v>
      </c>
      <c r="G10" s="10">
        <v>-136591702</v>
      </c>
      <c r="H10" s="10">
        <v>-232983228</v>
      </c>
      <c r="I10" s="10"/>
      <c r="J10" s="10"/>
      <c r="K10" s="10"/>
      <c r="L10" s="10"/>
    </row>
    <row r="11" spans="1:12" ht="15.75" x14ac:dyDescent="0.25">
      <c r="A11" s="6" t="s">
        <v>31</v>
      </c>
      <c r="B11" s="9">
        <v>-1008275</v>
      </c>
      <c r="C11" s="9">
        <v>-1000000</v>
      </c>
      <c r="D11" s="10"/>
      <c r="F11" s="9"/>
      <c r="H11" s="10"/>
      <c r="I11" s="10"/>
      <c r="J11" s="10"/>
      <c r="K11" s="10"/>
      <c r="L11" s="10"/>
    </row>
    <row r="12" spans="1:12" ht="15.75" x14ac:dyDescent="0.25">
      <c r="A12" s="2"/>
      <c r="B12" s="37">
        <f>SUM(B8:B11)</f>
        <v>27103230</v>
      </c>
      <c r="C12" s="37">
        <f>SUM(C8:C11)</f>
        <v>56576157</v>
      </c>
      <c r="D12" s="37">
        <f t="shared" ref="D12:H12" si="0">SUM(D8:D11)</f>
        <v>22105608</v>
      </c>
      <c r="E12" s="37">
        <f t="shared" si="0"/>
        <v>30245472</v>
      </c>
      <c r="F12" s="37">
        <f t="shared" si="0"/>
        <v>47839589</v>
      </c>
      <c r="G12" s="37">
        <f t="shared" si="0"/>
        <v>18227058</v>
      </c>
      <c r="H12" s="37">
        <f t="shared" si="0"/>
        <v>30245472</v>
      </c>
      <c r="I12" s="10"/>
      <c r="J12" s="10"/>
      <c r="K12" s="10"/>
      <c r="L12" s="10"/>
    </row>
    <row r="13" spans="1:12" ht="15.75" x14ac:dyDescent="0.25">
      <c r="A13" s="2"/>
      <c r="B13" s="34"/>
      <c r="C13" s="34"/>
      <c r="D13" s="34"/>
      <c r="E13" s="34"/>
      <c r="H13" s="10"/>
      <c r="I13" s="10"/>
      <c r="J13" s="10"/>
      <c r="K13" s="10"/>
      <c r="L13" s="10"/>
    </row>
    <row r="14" spans="1:12" x14ac:dyDescent="0.25">
      <c r="A14" s="62" t="s">
        <v>74</v>
      </c>
      <c r="F14" s="9"/>
      <c r="H14" s="10"/>
      <c r="I14" s="10"/>
      <c r="J14" s="10"/>
      <c r="K14" s="10"/>
      <c r="L14" s="10"/>
    </row>
    <row r="15" spans="1:12" x14ac:dyDescent="0.25">
      <c r="A15" s="3" t="s">
        <v>35</v>
      </c>
      <c r="B15" s="9">
        <v>-36792986</v>
      </c>
      <c r="C15" s="9">
        <v>-52180768</v>
      </c>
      <c r="D15" s="9">
        <v>-13968000</v>
      </c>
      <c r="E15" s="9">
        <v>-28122483</v>
      </c>
      <c r="F15" s="9">
        <v>-45603700</v>
      </c>
      <c r="G15" s="10">
        <v>-14183268</v>
      </c>
      <c r="H15" s="10">
        <v>-28122483</v>
      </c>
      <c r="I15" s="10"/>
      <c r="J15" s="10"/>
      <c r="K15" s="10"/>
      <c r="L15" s="10"/>
    </row>
    <row r="16" spans="1:12" x14ac:dyDescent="0.25">
      <c r="A16" s="3" t="s">
        <v>14</v>
      </c>
      <c r="F16" s="9"/>
      <c r="H16" s="10"/>
      <c r="I16" s="10"/>
      <c r="J16" s="10"/>
      <c r="K16" s="10"/>
      <c r="L16" s="10"/>
    </row>
    <row r="17" spans="1:12" x14ac:dyDescent="0.25">
      <c r="A17" s="3" t="s">
        <v>41</v>
      </c>
      <c r="F17" s="9"/>
      <c r="H17" s="10"/>
      <c r="I17" s="10"/>
      <c r="J17" s="10"/>
      <c r="K17" s="10"/>
      <c r="L17" s="10"/>
    </row>
    <row r="18" spans="1:12" x14ac:dyDescent="0.25">
      <c r="A18" s="3" t="s">
        <v>40</v>
      </c>
      <c r="F18" s="9"/>
      <c r="H18" s="10"/>
      <c r="I18" s="10"/>
      <c r="J18" s="10"/>
      <c r="K18" s="10"/>
      <c r="L18" s="10"/>
    </row>
    <row r="19" spans="1:12" x14ac:dyDescent="0.25">
      <c r="A19" s="3" t="s">
        <v>36</v>
      </c>
      <c r="F19" s="9"/>
      <c r="H19" s="10"/>
      <c r="I19" s="10"/>
      <c r="J19" s="10"/>
      <c r="K19" s="10"/>
      <c r="L19" s="10"/>
    </row>
    <row r="20" spans="1:12" x14ac:dyDescent="0.25">
      <c r="A20" s="1"/>
      <c r="B20" s="37">
        <f t="shared" ref="B20:G20" si="1">SUM(B15:B19)</f>
        <v>-36792986</v>
      </c>
      <c r="C20" s="37">
        <f t="shared" si="1"/>
        <v>-52180768</v>
      </c>
      <c r="D20" s="37">
        <f t="shared" si="1"/>
        <v>-13968000</v>
      </c>
      <c r="E20" s="37">
        <f t="shared" si="1"/>
        <v>-28122483</v>
      </c>
      <c r="F20" s="37">
        <f t="shared" si="1"/>
        <v>-45603700</v>
      </c>
      <c r="G20" s="37">
        <f t="shared" si="1"/>
        <v>-14183268</v>
      </c>
      <c r="H20" s="37">
        <f t="shared" ref="H20:I20" si="2">SUM(H15:H19)</f>
        <v>-28122483</v>
      </c>
      <c r="I20" s="37">
        <f t="shared" si="2"/>
        <v>0</v>
      </c>
      <c r="J20" s="10"/>
      <c r="K20" s="10"/>
      <c r="L20" s="10"/>
    </row>
    <row r="21" spans="1:12" x14ac:dyDescent="0.25">
      <c r="F21" s="9"/>
      <c r="H21" s="10"/>
      <c r="I21" s="10"/>
      <c r="J21" s="10"/>
      <c r="K21" s="10"/>
      <c r="L21" s="10"/>
    </row>
    <row r="22" spans="1:12" x14ac:dyDescent="0.25">
      <c r="A22" s="62" t="s">
        <v>75</v>
      </c>
      <c r="D22" s="24"/>
      <c r="F22" s="9"/>
      <c r="H22" s="10"/>
      <c r="I22" s="10"/>
      <c r="J22" s="10"/>
      <c r="K22" s="10"/>
      <c r="L22" s="10"/>
    </row>
    <row r="23" spans="1:12" x14ac:dyDescent="0.25">
      <c r="A23" s="43" t="s">
        <v>38</v>
      </c>
      <c r="D23" s="24"/>
      <c r="E23" s="24"/>
      <c r="F23" s="9"/>
      <c r="H23" s="10"/>
      <c r="I23" s="10"/>
      <c r="J23" s="10"/>
      <c r="K23" s="10"/>
      <c r="L23" s="10"/>
    </row>
    <row r="24" spans="1:12" x14ac:dyDescent="0.25">
      <c r="A24" s="43" t="s">
        <v>39</v>
      </c>
      <c r="D24" s="24"/>
      <c r="F24" s="9"/>
      <c r="H24" s="10"/>
      <c r="I24" s="10"/>
      <c r="J24" s="10"/>
      <c r="K24" s="10"/>
      <c r="L24" s="10"/>
    </row>
    <row r="25" spans="1:12" x14ac:dyDescent="0.25">
      <c r="A25" s="43" t="s">
        <v>37</v>
      </c>
      <c r="B25" s="9">
        <v>757496</v>
      </c>
      <c r="C25" s="9">
        <v>-6275917</v>
      </c>
      <c r="D25" s="24">
        <v>-7201331</v>
      </c>
      <c r="E25" s="9">
        <v>2797663</v>
      </c>
      <c r="F25" s="9">
        <v>3164810</v>
      </c>
      <c r="G25" s="10">
        <v>-696531</v>
      </c>
      <c r="H25" s="10">
        <v>2797663</v>
      </c>
      <c r="I25" s="10"/>
      <c r="J25" s="10"/>
      <c r="K25" s="10"/>
      <c r="L25" s="10"/>
    </row>
    <row r="26" spans="1:12" x14ac:dyDescent="0.25">
      <c r="A26" s="47"/>
      <c r="D26" s="24"/>
      <c r="F26" s="9"/>
      <c r="H26" s="10"/>
      <c r="I26" s="10"/>
      <c r="J26" s="10"/>
      <c r="K26" s="10"/>
      <c r="L26" s="10"/>
    </row>
    <row r="27" spans="1:12" x14ac:dyDescent="0.25">
      <c r="A27" s="1"/>
      <c r="B27" s="38">
        <f t="shared" ref="B27:E27" si="3">SUM(B23:B26)</f>
        <v>757496</v>
      </c>
      <c r="C27" s="38">
        <f>SUM(C23:C26)</f>
        <v>-6275917</v>
      </c>
      <c r="D27" s="38">
        <f t="shared" si="3"/>
        <v>-7201331</v>
      </c>
      <c r="E27" s="38">
        <f t="shared" si="3"/>
        <v>2797663</v>
      </c>
      <c r="F27" s="38">
        <f t="shared" ref="F27:H27" si="4">SUM(F23:F26)</f>
        <v>3164810</v>
      </c>
      <c r="G27" s="38">
        <f t="shared" si="4"/>
        <v>-696531</v>
      </c>
      <c r="H27" s="38">
        <f t="shared" si="4"/>
        <v>2797663</v>
      </c>
      <c r="I27" s="10"/>
      <c r="J27" s="10"/>
      <c r="K27" s="10"/>
      <c r="L27" s="10"/>
    </row>
    <row r="28" spans="1:12" x14ac:dyDescent="0.25">
      <c r="D28" s="24"/>
      <c r="F28" s="9"/>
      <c r="H28" s="10"/>
      <c r="I28" s="10"/>
      <c r="J28" s="10"/>
      <c r="K28" s="10"/>
      <c r="L28" s="10"/>
    </row>
    <row r="29" spans="1:12" x14ac:dyDescent="0.25">
      <c r="A29" s="1" t="s">
        <v>76</v>
      </c>
      <c r="B29" s="37">
        <f t="shared" ref="B29:E29" si="5">SUM(B12,B20,B27)</f>
        <v>-8932260</v>
      </c>
      <c r="C29" s="34">
        <f>SUM(C12,C20,C27)</f>
        <v>-1880528</v>
      </c>
      <c r="D29" s="34">
        <f t="shared" si="5"/>
        <v>936277</v>
      </c>
      <c r="E29" s="34">
        <f t="shared" si="5"/>
        <v>4920652</v>
      </c>
      <c r="F29" s="34">
        <f t="shared" ref="F29:G29" si="6">SUM(F12,F20,F27)</f>
        <v>5400699</v>
      </c>
      <c r="G29" s="34">
        <f t="shared" si="6"/>
        <v>3347259</v>
      </c>
      <c r="H29" s="34">
        <f>SUM(H12,H20,H27)</f>
        <v>4920652</v>
      </c>
      <c r="I29" s="10"/>
      <c r="J29" s="10"/>
      <c r="K29" s="10"/>
      <c r="L29" s="10"/>
    </row>
    <row r="30" spans="1:12" x14ac:dyDescent="0.25">
      <c r="A30" s="64" t="s">
        <v>77</v>
      </c>
      <c r="B30" s="9">
        <v>30807950</v>
      </c>
      <c r="C30" s="9">
        <v>30807950</v>
      </c>
      <c r="D30" s="24">
        <v>29260936</v>
      </c>
      <c r="E30" s="24">
        <v>29260936</v>
      </c>
      <c r="F30" s="9">
        <v>29260936</v>
      </c>
      <c r="G30" s="10">
        <v>33713143</v>
      </c>
      <c r="H30" s="10">
        <v>29260936</v>
      </c>
      <c r="I30" s="10"/>
      <c r="J30" s="10"/>
      <c r="K30" s="10"/>
      <c r="L30" s="10"/>
    </row>
    <row r="31" spans="1:12" x14ac:dyDescent="0.25">
      <c r="A31" s="62" t="s">
        <v>78</v>
      </c>
      <c r="B31" s="34">
        <f>SUM(B29:B30)</f>
        <v>21875690</v>
      </c>
      <c r="C31" s="34">
        <f>SUM(C29:C30)</f>
        <v>28927422</v>
      </c>
      <c r="D31" s="34">
        <f t="shared" ref="D31:E31" si="7">SUM(D29:D30)</f>
        <v>30197213</v>
      </c>
      <c r="E31" s="34">
        <f t="shared" si="7"/>
        <v>34181588</v>
      </c>
      <c r="F31" s="34">
        <f t="shared" ref="F31:H31" si="8">SUM(F29:F30)</f>
        <v>34661635</v>
      </c>
      <c r="G31" s="34">
        <f t="shared" si="8"/>
        <v>37060402</v>
      </c>
      <c r="H31" s="34">
        <f t="shared" si="8"/>
        <v>34181588</v>
      </c>
      <c r="I31" s="10"/>
      <c r="J31" s="10"/>
      <c r="K31" s="10"/>
      <c r="L31" s="10"/>
    </row>
    <row r="32" spans="1:12" x14ac:dyDescent="0.25">
      <c r="B32" s="27"/>
      <c r="C32" s="27"/>
      <c r="D32" s="26"/>
      <c r="E32" s="27"/>
      <c r="F32" s="27"/>
      <c r="H32" s="10"/>
      <c r="I32" s="10"/>
      <c r="J32" s="10"/>
      <c r="K32" s="10"/>
      <c r="L32" s="10"/>
    </row>
    <row r="33" spans="1:12" x14ac:dyDescent="0.25">
      <c r="A33" s="62" t="s">
        <v>79</v>
      </c>
      <c r="B33" s="15">
        <f>B12/('1'!B43/10)</f>
        <v>0.4132114012021037</v>
      </c>
      <c r="C33" s="15">
        <f>C12/('1'!C43/10)</f>
        <v>0.86255081437157888</v>
      </c>
      <c r="D33" s="15">
        <f>D12/('1'!D43/10)</f>
        <v>0.33701847551396763</v>
      </c>
      <c r="E33" s="15">
        <f>E12/('1'!E43/10)</f>
        <v>0.43915953103459809</v>
      </c>
      <c r="F33" s="15">
        <f>F12/('1'!F43/10)</f>
        <v>0.69462336280048531</v>
      </c>
      <c r="G33" s="15">
        <f>G12/('1'!G43/10)</f>
        <v>0.26465403626104494</v>
      </c>
      <c r="H33" s="15">
        <f>H12/('1'!H43/10)</f>
        <v>0.43915953103459809</v>
      </c>
      <c r="I33" s="10"/>
      <c r="J33" s="10"/>
      <c r="K33" s="10"/>
      <c r="L33" s="10"/>
    </row>
    <row r="34" spans="1:12" x14ac:dyDescent="0.25">
      <c r="A34" s="62" t="s">
        <v>80</v>
      </c>
      <c r="B34" s="48">
        <f>'1'!B43/10</f>
        <v>65591680</v>
      </c>
      <c r="C34" s="48">
        <f>'1'!C43/10</f>
        <v>65591680</v>
      </c>
      <c r="D34" s="48">
        <f>'1'!D43/10</f>
        <v>65591680</v>
      </c>
      <c r="E34" s="48">
        <f>'1'!E43/10</f>
        <v>68871264</v>
      </c>
      <c r="F34" s="48">
        <f>'1'!F43/10</f>
        <v>68871264</v>
      </c>
      <c r="G34" s="48">
        <f>'1'!G43/10</f>
        <v>68871264</v>
      </c>
      <c r="H34" s="48">
        <f>'1'!H43/10</f>
        <v>68871264</v>
      </c>
      <c r="I34" s="10"/>
      <c r="J34" s="10"/>
      <c r="K34" s="10"/>
      <c r="L34" s="10"/>
    </row>
    <row r="35" spans="1:12" ht="15.75" x14ac:dyDescent="0.25">
      <c r="A35" s="2"/>
      <c r="B35" s="25"/>
      <c r="C35" s="25"/>
      <c r="D35" s="25"/>
      <c r="E35" s="25"/>
      <c r="F35" s="14"/>
      <c r="H35" s="10"/>
      <c r="I35" s="10"/>
      <c r="J35" s="10"/>
      <c r="K35" s="10"/>
      <c r="L35" s="10"/>
    </row>
    <row r="36" spans="1:12" x14ac:dyDescent="0.25">
      <c r="B36" s="28"/>
      <c r="C36" s="28"/>
      <c r="D36" s="28"/>
      <c r="E36" s="28"/>
      <c r="F36" s="14"/>
      <c r="H36" s="10"/>
      <c r="I36" s="10"/>
      <c r="J36" s="10"/>
      <c r="K36" s="10"/>
      <c r="L36" s="10"/>
    </row>
    <row r="37" spans="1:12" x14ac:dyDescent="0.25">
      <c r="B37" s="28"/>
      <c r="C37" s="28"/>
      <c r="D37" s="28"/>
      <c r="E37" s="28"/>
      <c r="F37" s="14"/>
      <c r="H37" s="10"/>
      <c r="I37" s="10"/>
      <c r="J37" s="10"/>
      <c r="K37" s="10"/>
      <c r="L37" s="10"/>
    </row>
    <row r="38" spans="1:12" x14ac:dyDescent="0.25">
      <c r="B38" s="28"/>
      <c r="C38" s="28"/>
      <c r="D38" s="28"/>
      <c r="E38" s="28"/>
      <c r="F38" s="14"/>
      <c r="H38" s="10"/>
      <c r="I38" s="10"/>
      <c r="J38" s="10"/>
      <c r="K38" s="10"/>
      <c r="L38" s="10"/>
    </row>
    <row r="39" spans="1:12" x14ac:dyDescent="0.25">
      <c r="B39" s="28"/>
      <c r="C39" s="28"/>
      <c r="D39" s="28"/>
      <c r="E39" s="28"/>
      <c r="F39" s="14"/>
      <c r="H39" s="10"/>
      <c r="I39" s="10"/>
      <c r="J39" s="10"/>
      <c r="K39" s="10"/>
      <c r="L39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I12" sqref="I12"/>
    </sheetView>
  </sheetViews>
  <sheetFormatPr defaultRowHeight="15" x14ac:dyDescent="0.25"/>
  <cols>
    <col min="1" max="1" width="33" customWidth="1"/>
    <col min="2" max="2" width="9.7109375" bestFit="1" customWidth="1"/>
    <col min="3" max="3" width="10" bestFit="1" customWidth="1"/>
    <col min="4" max="5" width="9.7109375" bestFit="1" customWidth="1"/>
    <col min="6" max="6" width="10" bestFit="1" customWidth="1"/>
  </cols>
  <sheetData>
    <row r="1" spans="1:8" x14ac:dyDescent="0.25">
      <c r="A1" s="1" t="s">
        <v>11</v>
      </c>
    </row>
    <row r="2" spans="1:8" x14ac:dyDescent="0.25">
      <c r="A2" s="1" t="s">
        <v>81</v>
      </c>
    </row>
    <row r="3" spans="1:8" x14ac:dyDescent="0.25">
      <c r="A3" s="1" t="s">
        <v>49</v>
      </c>
    </row>
    <row r="4" spans="1:8" x14ac:dyDescent="0.25">
      <c r="B4" s="54" t="s">
        <v>47</v>
      </c>
      <c r="C4" s="54" t="s">
        <v>45</v>
      </c>
      <c r="D4" s="54" t="s">
        <v>46</v>
      </c>
      <c r="E4" s="54" t="s">
        <v>86</v>
      </c>
      <c r="F4" s="54" t="s">
        <v>87</v>
      </c>
    </row>
    <row r="5" spans="1:8" x14ac:dyDescent="0.25">
      <c r="A5" s="1"/>
      <c r="B5" s="55">
        <v>43100</v>
      </c>
      <c r="C5" s="55">
        <v>43190</v>
      </c>
      <c r="D5" s="55">
        <v>43373</v>
      </c>
      <c r="E5" s="55">
        <v>43465</v>
      </c>
      <c r="F5" s="55">
        <v>43555</v>
      </c>
    </row>
    <row r="6" spans="1:8" x14ac:dyDescent="0.25">
      <c r="A6" t="s">
        <v>82</v>
      </c>
      <c r="B6" s="53">
        <f>'2'!B28/'1'!B21</f>
        <v>1.2461413840964376E-2</v>
      </c>
      <c r="C6" s="53">
        <f>'2'!C28/'1'!C21</f>
        <v>2.8225267683566316E-2</v>
      </c>
      <c r="D6" s="53">
        <f>'2'!D28/'1'!D21</f>
        <v>8.1923687732478098E-3</v>
      </c>
      <c r="E6" s="53">
        <f>'2'!E28/'1'!E21</f>
        <v>1.2633246506528448E-2</v>
      </c>
      <c r="F6" s="53">
        <f>'2'!F28/'1'!F21</f>
        <v>2.3630167053580807E-2</v>
      </c>
      <c r="G6" s="53"/>
      <c r="H6" s="53"/>
    </row>
    <row r="7" spans="1:8" x14ac:dyDescent="0.25">
      <c r="A7" t="s">
        <v>83</v>
      </c>
      <c r="B7" s="53">
        <f>'2'!B28/'1'!B47</f>
        <v>1.3968453606628458E-2</v>
      </c>
      <c r="C7" s="53">
        <f>'2'!C28/'1'!C47</f>
        <v>3.1544591987998048E-2</v>
      </c>
      <c r="D7" s="53">
        <f>'2'!D28/'1'!D47</f>
        <v>9.3223764165429168E-3</v>
      </c>
      <c r="E7" s="53">
        <f>'2'!E28/'1'!E47</f>
        <v>1.4496365984769461E-2</v>
      </c>
      <c r="F7" s="53">
        <f>'2'!F28/'1'!F47</f>
        <v>2.7168471865753926E-2</v>
      </c>
      <c r="G7" s="53"/>
      <c r="H7" s="53"/>
    </row>
    <row r="8" spans="1:8" x14ac:dyDescent="0.25">
      <c r="A8" t="s">
        <v>43</v>
      </c>
    </row>
    <row r="9" spans="1:8" x14ac:dyDescent="0.25">
      <c r="A9" t="s">
        <v>42</v>
      </c>
      <c r="B9" s="35">
        <f>'1'!B20/'1'!B39</f>
        <v>3.8504894581597076</v>
      </c>
      <c r="C9" s="35">
        <f>'1'!C20/'1'!C39</f>
        <v>4.055608072774036</v>
      </c>
      <c r="D9" s="35">
        <f>'1'!D20/'1'!D39</f>
        <v>3.6286210318432173</v>
      </c>
      <c r="E9" s="35">
        <f>'1'!E20/'1'!E39</f>
        <v>3.4600113355673945</v>
      </c>
      <c r="F9" s="35">
        <f>'1'!F20/'1'!F39</f>
        <v>3.4488327488520811</v>
      </c>
      <c r="G9" s="35"/>
      <c r="H9" s="35"/>
    </row>
    <row r="10" spans="1:8" x14ac:dyDescent="0.25">
      <c r="A10" t="s">
        <v>84</v>
      </c>
      <c r="B10" s="53">
        <f>'2'!B28/'2'!B7</f>
        <v>5.3972847676085713E-2</v>
      </c>
      <c r="C10" s="53">
        <f>'2'!C28/'2'!C7</f>
        <v>7.8447413884827899E-2</v>
      </c>
      <c r="D10" s="53">
        <f>'2'!D28/'2'!D7</f>
        <v>6.9018907695610268E-2</v>
      </c>
      <c r="E10" s="53">
        <f>'2'!E28/'2'!E7</f>
        <v>5.6628972378845864E-2</v>
      </c>
      <c r="F10" s="53">
        <f>'2'!F28/'2'!F7</f>
        <v>6.5986148674956183E-2</v>
      </c>
      <c r="G10" s="53"/>
      <c r="H10" s="53"/>
    </row>
    <row r="11" spans="1:8" x14ac:dyDescent="0.25">
      <c r="A11" t="s">
        <v>44</v>
      </c>
      <c r="B11" s="53">
        <f>'2'!B14/'2'!B7</f>
        <v>8.0945262580965432E-2</v>
      </c>
      <c r="C11" s="53">
        <f>'2'!C14/'2'!C7</f>
        <v>0.11269838846752514</v>
      </c>
      <c r="D11" s="53">
        <f>'2'!D14/'2'!D7</f>
        <v>0.10719724181820862</v>
      </c>
      <c r="E11" s="53">
        <f>'2'!E14/'2'!E7</f>
        <v>9.280049521159911E-2</v>
      </c>
      <c r="F11" s="53">
        <f>'2'!F14/'2'!F7</f>
        <v>0.10275059535264799</v>
      </c>
      <c r="G11" s="53"/>
      <c r="H11" s="53"/>
    </row>
    <row r="12" spans="1:8" x14ac:dyDescent="0.25">
      <c r="A12" t="s">
        <v>85</v>
      </c>
      <c r="B12" s="53">
        <f>'2'!B28/'1'!B47</f>
        <v>1.3968453606628458E-2</v>
      </c>
      <c r="C12" s="53">
        <f>'2'!C28/'1'!C47</f>
        <v>3.1544591987998048E-2</v>
      </c>
      <c r="D12" s="53">
        <f>'2'!D28/'1'!D47</f>
        <v>9.3223764165429168E-3</v>
      </c>
      <c r="E12" s="53">
        <f>'2'!E28/'1'!E47</f>
        <v>1.4496365984769461E-2</v>
      </c>
      <c r="F12" s="53">
        <f>'2'!F28/'1'!F47</f>
        <v>2.7168471865753926E-2</v>
      </c>
      <c r="G12" s="53"/>
      <c r="H12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2020-04-11T15:26:46Z</dcterms:modified>
</cp:coreProperties>
</file>