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hQhypr5g+TOV/bUh0qTBGc9L7TdA=="/>
    </ext>
  </extLst>
</workbook>
</file>

<file path=xl/calcChain.xml><?xml version="1.0" encoding="utf-8"?>
<calcChain xmlns="http://schemas.openxmlformats.org/spreadsheetml/2006/main">
  <c r="F10" i="4" l="1"/>
  <c r="C10" i="4"/>
  <c r="B10" i="4"/>
  <c r="D9" i="4"/>
  <c r="C9" i="4"/>
  <c r="I36" i="3"/>
  <c r="H36" i="3"/>
  <c r="G36" i="3"/>
  <c r="F36" i="3"/>
  <c r="E36" i="3"/>
  <c r="D36" i="3"/>
  <c r="C36" i="3"/>
  <c r="B36" i="3"/>
  <c r="I29" i="3"/>
  <c r="H29" i="3"/>
  <c r="G29" i="3"/>
  <c r="F29" i="3"/>
  <c r="E29" i="3"/>
  <c r="D29" i="3"/>
  <c r="C29" i="3"/>
  <c r="B29" i="3"/>
  <c r="I19" i="3"/>
  <c r="H19" i="3"/>
  <c r="G19" i="3"/>
  <c r="F19" i="3"/>
  <c r="E19" i="3"/>
  <c r="D19" i="3"/>
  <c r="C19" i="3"/>
  <c r="B19" i="3"/>
  <c r="I13" i="3"/>
  <c r="I31" i="3" s="1"/>
  <c r="I33" i="3" s="1"/>
  <c r="H13" i="3"/>
  <c r="H35" i="3" s="1"/>
  <c r="G13" i="3"/>
  <c r="G35" i="3" s="1"/>
  <c r="F13" i="3"/>
  <c r="F35" i="3" s="1"/>
  <c r="E13" i="3"/>
  <c r="E35" i="3" s="1"/>
  <c r="D13" i="3"/>
  <c r="D35" i="3" s="1"/>
  <c r="C13" i="3"/>
  <c r="C35" i="3" s="1"/>
  <c r="B13" i="3"/>
  <c r="B31" i="3" s="1"/>
  <c r="B33" i="3" s="1"/>
  <c r="I30" i="2"/>
  <c r="H30" i="2"/>
  <c r="G30" i="2"/>
  <c r="F30" i="2"/>
  <c r="E30" i="2"/>
  <c r="D30" i="2"/>
  <c r="C30" i="2"/>
  <c r="B30" i="2"/>
  <c r="I24" i="2"/>
  <c r="H24" i="2"/>
  <c r="G24" i="2"/>
  <c r="F24" i="2"/>
  <c r="E24" i="2"/>
  <c r="D24" i="2"/>
  <c r="C24" i="2"/>
  <c r="B24" i="2"/>
  <c r="I10" i="2"/>
  <c r="H10" i="2"/>
  <c r="G10" i="2"/>
  <c r="F10" i="2"/>
  <c r="E10" i="2"/>
  <c r="D10" i="2"/>
  <c r="C10" i="2"/>
  <c r="B10" i="2"/>
  <c r="I8" i="2"/>
  <c r="I14" i="2" s="1"/>
  <c r="I18" i="2" s="1"/>
  <c r="I21" i="2" s="1"/>
  <c r="I23" i="2" s="1"/>
  <c r="I27" i="2" s="1"/>
  <c r="I29" i="2" s="1"/>
  <c r="H8" i="2"/>
  <c r="H14" i="2" s="1"/>
  <c r="H18" i="2" s="1"/>
  <c r="H21" i="2" s="1"/>
  <c r="H23" i="2" s="1"/>
  <c r="H27" i="2" s="1"/>
  <c r="H29" i="2" s="1"/>
  <c r="G8" i="2"/>
  <c r="G14" i="2" s="1"/>
  <c r="G18" i="2" s="1"/>
  <c r="G21" i="2" s="1"/>
  <c r="G23" i="2" s="1"/>
  <c r="G27" i="2" s="1"/>
  <c r="G29" i="2" s="1"/>
  <c r="F8" i="2"/>
  <c r="F14" i="2" s="1"/>
  <c r="E8" i="2"/>
  <c r="E14" i="2" s="1"/>
  <c r="D8" i="2"/>
  <c r="D14" i="2" s="1"/>
  <c r="C8" i="2"/>
  <c r="C14" i="2" s="1"/>
  <c r="B8" i="2"/>
  <c r="B14" i="2" s="1"/>
  <c r="I47" i="1"/>
  <c r="H47" i="1"/>
  <c r="G47" i="1"/>
  <c r="F47" i="1"/>
  <c r="E47" i="1"/>
  <c r="D47" i="1"/>
  <c r="C47" i="1"/>
  <c r="B47" i="1"/>
  <c r="I38" i="1"/>
  <c r="I46" i="1" s="1"/>
  <c r="H38" i="1"/>
  <c r="H46" i="1" s="1"/>
  <c r="G38" i="1"/>
  <c r="G46" i="1" s="1"/>
  <c r="F38" i="1"/>
  <c r="F9" i="4" s="1"/>
  <c r="E38" i="1"/>
  <c r="E9" i="4" s="1"/>
  <c r="D38" i="1"/>
  <c r="D46" i="1" s="1"/>
  <c r="C38" i="1"/>
  <c r="C46" i="1" s="1"/>
  <c r="B38" i="1"/>
  <c r="B9" i="4" s="1"/>
  <c r="I25" i="1"/>
  <c r="H25" i="1"/>
  <c r="G25" i="1"/>
  <c r="F25" i="1"/>
  <c r="E25" i="1"/>
  <c r="D25" i="1"/>
  <c r="C25" i="1"/>
  <c r="B25" i="1"/>
  <c r="I21" i="1"/>
  <c r="I36" i="1" s="1"/>
  <c r="I44" i="1" s="1"/>
  <c r="H21" i="1"/>
  <c r="H36" i="1" s="1"/>
  <c r="H44" i="1" s="1"/>
  <c r="G21" i="1"/>
  <c r="G36" i="1" s="1"/>
  <c r="G44" i="1" s="1"/>
  <c r="F21" i="1"/>
  <c r="F36" i="1" s="1"/>
  <c r="F44" i="1" s="1"/>
  <c r="E21" i="1"/>
  <c r="E36" i="1" s="1"/>
  <c r="E44" i="1" s="1"/>
  <c r="D21" i="1"/>
  <c r="D36" i="1" s="1"/>
  <c r="D44" i="1" s="1"/>
  <c r="C21" i="1"/>
  <c r="C36" i="1" s="1"/>
  <c r="C44" i="1" s="1"/>
  <c r="B21" i="1"/>
  <c r="B36" i="1" s="1"/>
  <c r="B44" i="1" s="1"/>
  <c r="I11" i="1"/>
  <c r="H11" i="1"/>
  <c r="G11" i="1"/>
  <c r="F11" i="1"/>
  <c r="E11" i="1"/>
  <c r="E10" i="4" s="1"/>
  <c r="D11" i="1"/>
  <c r="D10" i="4" s="1"/>
  <c r="C11" i="1"/>
  <c r="B11" i="1"/>
  <c r="I7" i="1"/>
  <c r="I17" i="1" s="1"/>
  <c r="H7" i="1"/>
  <c r="H17" i="1" s="1"/>
  <c r="G7" i="1"/>
  <c r="G17" i="1" s="1"/>
  <c r="F7" i="1"/>
  <c r="F17" i="1" s="1"/>
  <c r="E7" i="1"/>
  <c r="E17" i="1" s="1"/>
  <c r="D7" i="1"/>
  <c r="D17" i="1" s="1"/>
  <c r="C7" i="1"/>
  <c r="C17" i="1" s="1"/>
  <c r="B7" i="1"/>
  <c r="B17" i="1" s="1"/>
  <c r="D18" i="2" l="1"/>
  <c r="D21" i="2" s="1"/>
  <c r="D23" i="2" s="1"/>
  <c r="D27" i="2" s="1"/>
  <c r="D12" i="4"/>
  <c r="C12" i="4"/>
  <c r="C18" i="2"/>
  <c r="C21" i="2" s="1"/>
  <c r="C23" i="2" s="1"/>
  <c r="C27" i="2" s="1"/>
  <c r="E12" i="4"/>
  <c r="E18" i="2"/>
  <c r="E21" i="2" s="1"/>
  <c r="E23" i="2" s="1"/>
  <c r="E27" i="2" s="1"/>
  <c r="B18" i="2"/>
  <c r="B21" i="2" s="1"/>
  <c r="B23" i="2" s="1"/>
  <c r="B27" i="2" s="1"/>
  <c r="B12" i="4"/>
  <c r="F12" i="4"/>
  <c r="F18" i="2"/>
  <c r="F21" i="2" s="1"/>
  <c r="F23" i="2" s="1"/>
  <c r="F27" i="2" s="1"/>
  <c r="E46" i="1"/>
  <c r="E31" i="3"/>
  <c r="E33" i="3" s="1"/>
  <c r="I35" i="3"/>
  <c r="B46" i="1"/>
  <c r="F31" i="3"/>
  <c r="F33" i="3" s="1"/>
  <c r="B35" i="3"/>
  <c r="C31" i="3"/>
  <c r="C33" i="3" s="1"/>
  <c r="G31" i="3"/>
  <c r="G33" i="3" s="1"/>
  <c r="F46" i="1"/>
  <c r="D31" i="3"/>
  <c r="D33" i="3" s="1"/>
  <c r="H31" i="3"/>
  <c r="H33" i="3" s="1"/>
  <c r="C8" i="4" l="1"/>
  <c r="C11" i="4"/>
  <c r="C7" i="4"/>
  <c r="C29" i="2"/>
  <c r="C13" i="4"/>
  <c r="B13" i="4"/>
  <c r="B29" i="2"/>
  <c r="B8" i="4"/>
  <c r="B11" i="4"/>
  <c r="B7" i="4"/>
  <c r="F13" i="4"/>
  <c r="F11" i="4"/>
  <c r="F7" i="4"/>
  <c r="F8" i="4"/>
  <c r="F29" i="2"/>
  <c r="E8" i="4"/>
  <c r="E13" i="4"/>
  <c r="E11" i="4"/>
  <c r="E7" i="4"/>
  <c r="E29" i="2"/>
  <c r="D11" i="4"/>
  <c r="D7" i="4"/>
  <c r="D29" i="2"/>
  <c r="D13" i="4"/>
  <c r="D8" i="4"/>
</calcChain>
</file>

<file path=xl/sharedStrings.xml><?xml version="1.0" encoding="utf-8"?>
<sst xmlns="http://schemas.openxmlformats.org/spreadsheetml/2006/main" count="124" uniqueCount="89">
  <si>
    <t>Ratanpur Steel Re-Rolling Mills Limited</t>
  </si>
  <si>
    <t>Balance Sheet</t>
  </si>
  <si>
    <t>Income Statement</t>
  </si>
  <si>
    <t>As at quarter end</t>
  </si>
  <si>
    <t>Cash Flow Statement</t>
  </si>
  <si>
    <t>Quarter 3</t>
  </si>
  <si>
    <t>Quarter 2</t>
  </si>
  <si>
    <t>Quarter 1</t>
  </si>
  <si>
    <t>ASSETS</t>
  </si>
  <si>
    <t>Net Revenues</t>
  </si>
  <si>
    <t>Net Cash Flows - Operating Activities</t>
  </si>
  <si>
    <t>NON CURRENT ASSETS</t>
  </si>
  <si>
    <t>Collectior lrorn sales and other income</t>
  </si>
  <si>
    <t>Cost of goods sold</t>
  </si>
  <si>
    <t>Payrnent for cost and other expenses</t>
  </si>
  <si>
    <t>Payment of VAT</t>
  </si>
  <si>
    <t>Financing Cost</t>
  </si>
  <si>
    <t>Gross Profit</t>
  </si>
  <si>
    <t>Interest paid</t>
  </si>
  <si>
    <t>Income Tax Paid</t>
  </si>
  <si>
    <t>Property,Plant  and  Equipment</t>
  </si>
  <si>
    <t>Capital Work in Progress</t>
  </si>
  <si>
    <t>CURRENT ASSETS</t>
  </si>
  <si>
    <t>Operating Incomes/Expenses</t>
  </si>
  <si>
    <t>Net Cash Flows - Investment Activities</t>
  </si>
  <si>
    <t>Advances,  Deposits and Prepayments</t>
  </si>
  <si>
    <t>Administrative Expenses</t>
  </si>
  <si>
    <t xml:space="preserve">Acquisition of Fixed Assets </t>
  </si>
  <si>
    <t>Inventories</t>
  </si>
  <si>
    <t>Selling and Distribution Expenses</t>
  </si>
  <si>
    <t>Investment in FDR</t>
  </si>
  <si>
    <t>Accounts Receivables</t>
  </si>
  <si>
    <t>Operating Profit</t>
  </si>
  <si>
    <t>Cash and Cash Equivalents</t>
  </si>
  <si>
    <t>Non-Operating Income/(Expenses)</t>
  </si>
  <si>
    <t>Financial Expenses</t>
  </si>
  <si>
    <t>Finance &amp; other income</t>
  </si>
  <si>
    <t>Net Operating Profit</t>
  </si>
  <si>
    <t>Net Cash Flows - Financing Activities</t>
  </si>
  <si>
    <t>Short term loan Paid</t>
  </si>
  <si>
    <t>Liabilities and Capital</t>
  </si>
  <si>
    <t>Short term loan Received</t>
  </si>
  <si>
    <t>Dividend Paid</t>
  </si>
  <si>
    <t>Finance Income</t>
  </si>
  <si>
    <t>Share Capital</t>
  </si>
  <si>
    <t>Liabilities</t>
  </si>
  <si>
    <t>Share Premium</t>
  </si>
  <si>
    <t>Profit Before contribution to WPPF</t>
  </si>
  <si>
    <t>Lease Loan Repayment</t>
  </si>
  <si>
    <t>Non Current Liabilities</t>
  </si>
  <si>
    <t>Lease Loan Addition</t>
  </si>
  <si>
    <t>Contribution to WPPF</t>
  </si>
  <si>
    <t>Profit Before Taxation</t>
  </si>
  <si>
    <t>Long Term Portion of Lease Liabilities</t>
  </si>
  <si>
    <t>Deferred Tax Liabilities</t>
  </si>
  <si>
    <t>Provision for Taxation</t>
  </si>
  <si>
    <t>Current Liabilities</t>
  </si>
  <si>
    <t>Net Change in Cash Flows</t>
  </si>
  <si>
    <t>Current Tax</t>
  </si>
  <si>
    <t>Deferred Tax</t>
  </si>
  <si>
    <t>Current Portion of Lease Liabilities</t>
  </si>
  <si>
    <t>Cash and Cash Equivalents at Beginning Period</t>
  </si>
  <si>
    <t>Short Term Liabilities</t>
  </si>
  <si>
    <t>Net Profit</t>
  </si>
  <si>
    <t>Cash and Cash Equivalents at End of Period</t>
  </si>
  <si>
    <t>Creditors and Accruals</t>
  </si>
  <si>
    <t>Deferred Letter of Credit</t>
  </si>
  <si>
    <t>Acoounts Payable</t>
  </si>
  <si>
    <t>Advance against Sales</t>
  </si>
  <si>
    <t>Net Operating Cash Flow Per Share</t>
  </si>
  <si>
    <t>Income tax Liability</t>
  </si>
  <si>
    <t>Earnings per share (par value Taka 10)</t>
  </si>
  <si>
    <t>Liability for WPPF and Welfare Fund</t>
  </si>
  <si>
    <t>Outstanding Liabilities</t>
  </si>
  <si>
    <t>Shareholders’ Equity</t>
  </si>
  <si>
    <t>Shares to Calculate NOCFPS</t>
  </si>
  <si>
    <t>Shares to Calculate EPS</t>
  </si>
  <si>
    <t>Revaluation Surplus of Land</t>
  </si>
  <si>
    <t>Retained Earnings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</si>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</sst>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9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b/>
      <u/>
      <sz val="11"/>
      <color theme="1"/>
      <name val="Calibri"/>
    </font>
    <font>
      <sz val="11"/>
      <color rgb="FF000000"/>
      <name val="Arial"/>
    </font>
    <font>
      <sz val="11"/>
      <color theme="1"/>
      <name val="Calibri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41" fontId="1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4" fontId="2" fillId="0" borderId="0" xfId="0" applyNumberFormat="1" applyFont="1"/>
    <xf numFmtId="164" fontId="3" fillId="0" borderId="0" xfId="0" applyNumberFormat="1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5" fillId="0" borderId="0" xfId="0" applyFont="1"/>
    <xf numFmtId="41" fontId="6" fillId="0" borderId="0" xfId="0" applyNumberFormat="1" applyFont="1" applyAlignment="1"/>
    <xf numFmtId="0" fontId="7" fillId="0" borderId="0" xfId="0" applyFont="1"/>
    <xf numFmtId="41" fontId="2" fillId="0" borderId="1" xfId="0" applyNumberFormat="1" applyFont="1" applyBorder="1"/>
    <xf numFmtId="41" fontId="1" fillId="0" borderId="0" xfId="0" applyNumberFormat="1" applyFont="1"/>
    <xf numFmtId="41" fontId="1" fillId="0" borderId="2" xfId="0" applyNumberFormat="1" applyFont="1" applyBorder="1"/>
    <xf numFmtId="41" fontId="2" fillId="0" borderId="0" xfId="0" applyNumberFormat="1" applyFont="1" applyAlignment="1">
      <alignment wrapText="1"/>
    </xf>
    <xf numFmtId="0" fontId="1" fillId="0" borderId="3" xfId="0" applyFont="1" applyBorder="1"/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41" fontId="1" fillId="0" borderId="3" xfId="0" applyNumberFormat="1" applyFont="1" applyBorder="1"/>
    <xf numFmtId="165" fontId="1" fillId="0" borderId="0" xfId="0" applyNumberFormat="1" applyFont="1"/>
    <xf numFmtId="165" fontId="1" fillId="0" borderId="4" xfId="0" applyNumberFormat="1" applyFont="1" applyBorder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6.875" customWidth="1"/>
    <col min="2" max="6" width="12.5" customWidth="1"/>
    <col min="7" max="7" width="13.5" customWidth="1"/>
    <col min="8" max="9" width="13.3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5</v>
      </c>
      <c r="C4" s="4" t="s">
        <v>6</v>
      </c>
      <c r="D4" s="4" t="s">
        <v>5</v>
      </c>
      <c r="E4" s="4" t="s">
        <v>7</v>
      </c>
      <c r="F4" s="4" t="s">
        <v>6</v>
      </c>
      <c r="G4" s="4" t="s">
        <v>5</v>
      </c>
      <c r="H4" s="4" t="s">
        <v>7</v>
      </c>
      <c r="I4" s="4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  <c r="G5" s="5">
        <v>43555</v>
      </c>
      <c r="H5" s="6">
        <v>43738</v>
      </c>
      <c r="I5" s="6">
        <v>43830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9" t="s">
        <v>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1" t="s">
        <v>11</v>
      </c>
      <c r="B7" s="15">
        <f t="shared" ref="B7:I7" si="0">SUM(B8:B9)</f>
        <v>1946957079</v>
      </c>
      <c r="C7" s="15">
        <f t="shared" si="0"/>
        <v>2069724763</v>
      </c>
      <c r="D7" s="15">
        <f t="shared" si="0"/>
        <v>2053266610</v>
      </c>
      <c r="E7" s="15">
        <f t="shared" si="0"/>
        <v>2024134428</v>
      </c>
      <c r="F7" s="15">
        <f t="shared" si="0"/>
        <v>2008853054</v>
      </c>
      <c r="G7" s="15">
        <f t="shared" si="0"/>
        <v>1993571681</v>
      </c>
      <c r="H7" s="15">
        <f t="shared" si="0"/>
        <v>1989928662</v>
      </c>
      <c r="I7" s="15">
        <f t="shared" si="0"/>
        <v>1975722159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20</v>
      </c>
      <c r="B8" s="2">
        <v>1946957079</v>
      </c>
      <c r="C8" s="2">
        <v>2056427233</v>
      </c>
      <c r="D8" s="2">
        <v>2039969080</v>
      </c>
      <c r="E8" s="2">
        <v>2008229554</v>
      </c>
      <c r="F8" s="2">
        <v>1992948180</v>
      </c>
      <c r="G8" s="2">
        <v>1977666807</v>
      </c>
      <c r="H8" s="12">
        <v>1948178930</v>
      </c>
      <c r="I8" s="12">
        <v>1933972427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21</v>
      </c>
      <c r="B9" s="2"/>
      <c r="C9" s="2">
        <v>13297530</v>
      </c>
      <c r="D9" s="2">
        <v>13297530</v>
      </c>
      <c r="E9" s="2">
        <v>15904874</v>
      </c>
      <c r="F9" s="2">
        <v>15904874</v>
      </c>
      <c r="G9" s="2">
        <v>15904874</v>
      </c>
      <c r="H9" s="12">
        <v>41749732</v>
      </c>
      <c r="I9" s="12">
        <v>41749732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1" t="s">
        <v>22</v>
      </c>
      <c r="B11" s="15">
        <f t="shared" ref="B11:I11" si="1">SUM(B12:B15)</f>
        <v>3598514606</v>
      </c>
      <c r="C11" s="15">
        <f t="shared" si="1"/>
        <v>4196384105</v>
      </c>
      <c r="D11" s="15">
        <f t="shared" si="1"/>
        <v>4360899553</v>
      </c>
      <c r="E11" s="15">
        <f t="shared" si="1"/>
        <v>5024947814</v>
      </c>
      <c r="F11" s="15">
        <f t="shared" si="1"/>
        <v>5349810460</v>
      </c>
      <c r="G11" s="15">
        <f t="shared" si="1"/>
        <v>5430912515</v>
      </c>
      <c r="H11" s="15">
        <f t="shared" si="1"/>
        <v>5536703004</v>
      </c>
      <c r="I11" s="15">
        <f t="shared" si="1"/>
        <v>5680914282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25</v>
      </c>
      <c r="B12" s="2">
        <v>40362477</v>
      </c>
      <c r="C12" s="2">
        <v>424796511</v>
      </c>
      <c r="D12" s="2">
        <v>547148146</v>
      </c>
      <c r="E12" s="2">
        <v>907178720</v>
      </c>
      <c r="F12" s="2">
        <v>1122379835</v>
      </c>
      <c r="G12" s="2">
        <v>870484054</v>
      </c>
      <c r="H12" s="12">
        <v>365942594</v>
      </c>
      <c r="I12" s="12">
        <v>466418100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 t="s">
        <v>28</v>
      </c>
      <c r="B13" s="2">
        <v>1939439572</v>
      </c>
      <c r="C13" s="2">
        <v>2017081378</v>
      </c>
      <c r="D13" s="2">
        <v>1984167076</v>
      </c>
      <c r="E13" s="2">
        <v>2082123953</v>
      </c>
      <c r="F13" s="2">
        <v>2204112815</v>
      </c>
      <c r="G13" s="2">
        <v>2472386499</v>
      </c>
      <c r="H13" s="12">
        <v>1683195660</v>
      </c>
      <c r="I13" s="12">
        <v>1639526761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31</v>
      </c>
      <c r="B14" s="2">
        <v>1573421736</v>
      </c>
      <c r="C14" s="2">
        <v>1702538824</v>
      </c>
      <c r="D14" s="2">
        <v>1806731711</v>
      </c>
      <c r="E14" s="2">
        <v>2000463685</v>
      </c>
      <c r="F14" s="2">
        <v>1992448685</v>
      </c>
      <c r="G14" s="2">
        <v>2067831220</v>
      </c>
      <c r="H14" s="12">
        <v>3408894440</v>
      </c>
      <c r="I14" s="12">
        <v>3508093216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33</v>
      </c>
      <c r="B15" s="2">
        <v>45290821</v>
      </c>
      <c r="C15" s="2">
        <v>51967392</v>
      </c>
      <c r="D15" s="2">
        <v>22852620</v>
      </c>
      <c r="E15" s="2">
        <v>35181456</v>
      </c>
      <c r="F15" s="2">
        <v>30869125</v>
      </c>
      <c r="G15" s="2">
        <v>20210742</v>
      </c>
      <c r="H15" s="12">
        <v>78670310</v>
      </c>
      <c r="I15" s="12">
        <v>66876205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15">
        <f>SUM(B7,B11)+1</f>
        <v>5545471686</v>
      </c>
      <c r="C17" s="15">
        <f t="shared" ref="C17:D17" si="2">SUM(C7,C11)</f>
        <v>6266108868</v>
      </c>
      <c r="D17" s="15">
        <f t="shared" si="2"/>
        <v>6414166163</v>
      </c>
      <c r="E17" s="15">
        <f>SUM(E7,E11)-1</f>
        <v>7049082241</v>
      </c>
      <c r="F17" s="15">
        <f t="shared" ref="F17:I17" si="3">SUM(F7,F11)</f>
        <v>7358663514</v>
      </c>
      <c r="G17" s="15">
        <f t="shared" si="3"/>
        <v>7424484196</v>
      </c>
      <c r="H17" s="15">
        <f t="shared" si="3"/>
        <v>7526631666</v>
      </c>
      <c r="I17" s="15">
        <f t="shared" si="3"/>
        <v>7656636441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x14ac:dyDescent="0.25">
      <c r="A19" s="19" t="s">
        <v>40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x14ac:dyDescent="0.25">
      <c r="A20" s="20" t="s">
        <v>45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1" t="s">
        <v>49</v>
      </c>
      <c r="B21" s="15">
        <f t="shared" ref="B21:I21" si="4">SUM(B22:B23)</f>
        <v>132011975</v>
      </c>
      <c r="C21" s="15">
        <f t="shared" si="4"/>
        <v>146950758</v>
      </c>
      <c r="D21" s="15">
        <f t="shared" si="4"/>
        <v>144055075</v>
      </c>
      <c r="E21" s="15">
        <f t="shared" si="4"/>
        <v>149377049</v>
      </c>
      <c r="F21" s="15">
        <f t="shared" si="4"/>
        <v>931498556</v>
      </c>
      <c r="G21" s="15">
        <f t="shared" si="4"/>
        <v>943397663</v>
      </c>
      <c r="H21" s="15">
        <f t="shared" si="4"/>
        <v>1020191023</v>
      </c>
      <c r="I21" s="15">
        <f t="shared" si="4"/>
        <v>1035855592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53</v>
      </c>
      <c r="B22" s="2">
        <v>5518243</v>
      </c>
      <c r="C22" s="2"/>
      <c r="D22" s="2"/>
      <c r="E22" s="2"/>
      <c r="F22" s="2">
        <v>785795466</v>
      </c>
      <c r="G22" s="2">
        <v>801195672</v>
      </c>
      <c r="H22" s="12">
        <v>870643139</v>
      </c>
      <c r="I22" s="12">
        <v>888029643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54</v>
      </c>
      <c r="B23" s="2">
        <v>126493732</v>
      </c>
      <c r="C23" s="2">
        <v>146950758</v>
      </c>
      <c r="D23" s="2">
        <v>144055075</v>
      </c>
      <c r="E23" s="2">
        <v>149377049</v>
      </c>
      <c r="F23" s="2">
        <v>145703090</v>
      </c>
      <c r="G23" s="2">
        <v>142201991</v>
      </c>
      <c r="H23" s="12">
        <v>149547884</v>
      </c>
      <c r="I23" s="12">
        <v>147825949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1" t="s">
        <v>56</v>
      </c>
      <c r="B25" s="15">
        <f t="shared" ref="B25:I25" si="5">SUM(B26:B34)</f>
        <v>1743140362</v>
      </c>
      <c r="C25" s="15">
        <f t="shared" si="5"/>
        <v>1932740723</v>
      </c>
      <c r="D25" s="15">
        <f t="shared" si="5"/>
        <v>1891837148</v>
      </c>
      <c r="E25" s="15">
        <f t="shared" si="5"/>
        <v>2195303310</v>
      </c>
      <c r="F25" s="15">
        <f t="shared" si="5"/>
        <v>1532554706</v>
      </c>
      <c r="G25" s="15">
        <f t="shared" si="5"/>
        <v>1479870140</v>
      </c>
      <c r="H25" s="15">
        <f t="shared" si="5"/>
        <v>1443949808</v>
      </c>
      <c r="I25" s="15">
        <f t="shared" si="5"/>
        <v>1507801629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60</v>
      </c>
      <c r="B26" s="2">
        <v>13510180</v>
      </c>
      <c r="C26" s="2">
        <v>7281215</v>
      </c>
      <c r="D26" s="2">
        <v>5321412</v>
      </c>
      <c r="E26" s="2"/>
      <c r="F26" s="2"/>
      <c r="G26" s="12">
        <v>0</v>
      </c>
      <c r="H26" s="12">
        <v>0</v>
      </c>
      <c r="I26" s="12">
        <v>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62</v>
      </c>
      <c r="B27" s="2">
        <v>1422486853</v>
      </c>
      <c r="C27" s="2">
        <v>1478448224</v>
      </c>
      <c r="D27" s="2">
        <v>1449895991</v>
      </c>
      <c r="E27" s="2">
        <v>1614380304</v>
      </c>
      <c r="F27" s="2">
        <v>860388148</v>
      </c>
      <c r="G27" s="2">
        <v>859726505</v>
      </c>
      <c r="H27" s="12">
        <v>842563249</v>
      </c>
      <c r="I27" s="12">
        <v>861992204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65</v>
      </c>
      <c r="B28" s="2">
        <v>93961636</v>
      </c>
      <c r="C28" s="2">
        <v>34620249</v>
      </c>
      <c r="D28" s="2">
        <v>76710990</v>
      </c>
      <c r="E28" s="2">
        <v>73065956</v>
      </c>
      <c r="F28" s="2">
        <v>84552034</v>
      </c>
      <c r="G28" s="2">
        <v>87654218</v>
      </c>
      <c r="H28" s="12">
        <v>73144426</v>
      </c>
      <c r="I28" s="12">
        <v>71794165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66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67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70</v>
      </c>
      <c r="B32" s="2">
        <v>178463018</v>
      </c>
      <c r="C32" s="2">
        <v>340576760</v>
      </c>
      <c r="D32" s="2">
        <v>312229933</v>
      </c>
      <c r="E32" s="2">
        <v>447966460</v>
      </c>
      <c r="F32" s="2">
        <v>515043349</v>
      </c>
      <c r="G32" s="2">
        <v>495363858</v>
      </c>
      <c r="H32" s="12">
        <v>486408334</v>
      </c>
      <c r="I32" s="12">
        <v>528778973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72</v>
      </c>
      <c r="B33" s="2">
        <v>34718675</v>
      </c>
      <c r="C33" s="2">
        <v>71814275</v>
      </c>
      <c r="D33" s="2">
        <v>47678822</v>
      </c>
      <c r="E33" s="2">
        <v>59890590</v>
      </c>
      <c r="F33" s="2">
        <v>72571175</v>
      </c>
      <c r="G33" s="2">
        <v>37125559</v>
      </c>
      <c r="H33" s="12">
        <v>41833799</v>
      </c>
      <c r="I33" s="12">
        <v>45236287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73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5"/>
      <c r="B35" s="15"/>
      <c r="C35" s="15"/>
      <c r="D35" s="2"/>
      <c r="E35" s="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15"/>
      <c r="B36" s="15">
        <f t="shared" ref="B36:I36" si="6">SUM(B21,B25)</f>
        <v>1875152337</v>
      </c>
      <c r="C36" s="15">
        <f t="shared" si="6"/>
        <v>2079691481</v>
      </c>
      <c r="D36" s="15">
        <f t="shared" si="6"/>
        <v>2035892223</v>
      </c>
      <c r="E36" s="15">
        <f t="shared" si="6"/>
        <v>2344680359</v>
      </c>
      <c r="F36" s="15">
        <f t="shared" si="6"/>
        <v>2464053262</v>
      </c>
      <c r="G36" s="15">
        <f t="shared" si="6"/>
        <v>2423267803</v>
      </c>
      <c r="H36" s="15">
        <f t="shared" si="6"/>
        <v>2464140831</v>
      </c>
      <c r="I36" s="15">
        <f t="shared" si="6"/>
        <v>2543657221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5"/>
      <c r="B37" s="15"/>
      <c r="C37" s="15"/>
      <c r="D37" s="2"/>
      <c r="E37" s="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1" t="s">
        <v>74</v>
      </c>
      <c r="B38" s="15">
        <f t="shared" ref="B38:I38" si="7">SUM(B39:B42)</f>
        <v>3670319350</v>
      </c>
      <c r="C38" s="15">
        <f t="shared" si="7"/>
        <v>4186417388</v>
      </c>
      <c r="D38" s="15">
        <f t="shared" si="7"/>
        <v>4378273941</v>
      </c>
      <c r="E38" s="15">
        <f t="shared" si="7"/>
        <v>4704401882</v>
      </c>
      <c r="F38" s="15">
        <f t="shared" si="7"/>
        <v>4894610253</v>
      </c>
      <c r="G38" s="15">
        <f t="shared" si="7"/>
        <v>5001216393</v>
      </c>
      <c r="H38" s="15">
        <f t="shared" si="7"/>
        <v>5062490834</v>
      </c>
      <c r="I38" s="15">
        <f t="shared" si="7"/>
        <v>5112979221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44</v>
      </c>
      <c r="B39" s="2">
        <v>864864000</v>
      </c>
      <c r="C39" s="2">
        <v>1011890880</v>
      </c>
      <c r="D39" s="2">
        <v>1011890880</v>
      </c>
      <c r="E39" s="2">
        <v>1011890880</v>
      </c>
      <c r="F39" s="2">
        <v>1011890880</v>
      </c>
      <c r="G39" s="2">
        <v>1011890880</v>
      </c>
      <c r="H39" s="12">
        <v>1011890880</v>
      </c>
      <c r="I39" s="12">
        <v>1011890880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46</v>
      </c>
      <c r="B40" s="2">
        <v>750000000</v>
      </c>
      <c r="C40" s="2">
        <v>750000000</v>
      </c>
      <c r="D40" s="2">
        <v>750000000</v>
      </c>
      <c r="E40" s="2">
        <v>750000000</v>
      </c>
      <c r="F40" s="2">
        <v>750000000</v>
      </c>
      <c r="G40" s="2">
        <v>750000000</v>
      </c>
      <c r="H40" s="12">
        <v>750000000</v>
      </c>
      <c r="I40" s="12">
        <v>750000000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77</v>
      </c>
      <c r="B41" s="2">
        <v>943950000</v>
      </c>
      <c r="C41" s="2">
        <v>943950000</v>
      </c>
      <c r="D41" s="2">
        <v>943950000</v>
      </c>
      <c r="E41" s="2">
        <v>943950000</v>
      </c>
      <c r="F41" s="2">
        <v>943950000</v>
      </c>
      <c r="G41" s="2">
        <v>943950000</v>
      </c>
      <c r="H41" s="12">
        <v>943950000</v>
      </c>
      <c r="I41" s="12">
        <v>943950000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78</v>
      </c>
      <c r="B42" s="2">
        <v>1111505350</v>
      </c>
      <c r="C42" s="2">
        <v>1480576508</v>
      </c>
      <c r="D42" s="2">
        <v>1672433061</v>
      </c>
      <c r="E42" s="2">
        <v>1998561002</v>
      </c>
      <c r="F42" s="2">
        <v>2188769373</v>
      </c>
      <c r="G42" s="2">
        <v>2295375513</v>
      </c>
      <c r="H42" s="12">
        <v>2356649954</v>
      </c>
      <c r="I42" s="12">
        <v>2407138341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5"/>
      <c r="B44" s="15">
        <f t="shared" ref="B44:D44" si="8">SUM(B36,B38)-1</f>
        <v>5545471686</v>
      </c>
      <c r="C44" s="15">
        <f t="shared" si="8"/>
        <v>6266108868</v>
      </c>
      <c r="D44" s="15">
        <f t="shared" si="8"/>
        <v>6414166163</v>
      </c>
      <c r="E44" s="15">
        <f>SUM(E36,E38)</f>
        <v>7049082241</v>
      </c>
      <c r="F44" s="15">
        <f>SUM(F36,F38)-1</f>
        <v>7358663514</v>
      </c>
      <c r="G44" s="15">
        <f t="shared" ref="G44:H44" si="9">SUM(G36,G38)</f>
        <v>7424484196</v>
      </c>
      <c r="H44" s="15">
        <f t="shared" si="9"/>
        <v>7526631665</v>
      </c>
      <c r="I44" s="15">
        <f>SUM(I36,I38)-1</f>
        <v>7656636441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10" t="s">
        <v>79</v>
      </c>
      <c r="B46" s="22">
        <f t="shared" ref="B46:I46" si="10">B38/(B39/10)</f>
        <v>42.438109922484919</v>
      </c>
      <c r="C46" s="22">
        <f t="shared" si="10"/>
        <v>41.372221755768763</v>
      </c>
      <c r="D46" s="22">
        <f t="shared" si="10"/>
        <v>43.268241937312453</v>
      </c>
      <c r="E46" s="22">
        <f t="shared" si="10"/>
        <v>46.491197568654833</v>
      </c>
      <c r="F46" s="22">
        <f t="shared" si="10"/>
        <v>48.370929610512945</v>
      </c>
      <c r="G46" s="22">
        <f t="shared" si="10"/>
        <v>49.424463564687926</v>
      </c>
      <c r="H46" s="22">
        <f t="shared" si="10"/>
        <v>50.030007524131456</v>
      </c>
      <c r="I46" s="22">
        <f t="shared" si="10"/>
        <v>50.52895842879817</v>
      </c>
      <c r="J46" s="2"/>
      <c r="K46" s="2"/>
      <c r="L46" s="2"/>
      <c r="M46" s="2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5.75" customHeight="1" x14ac:dyDescent="0.25">
      <c r="A47" s="10" t="s">
        <v>80</v>
      </c>
      <c r="B47" s="2">
        <f t="shared" ref="B47:I47" si="11">B39/10</f>
        <v>86486400</v>
      </c>
      <c r="C47" s="2">
        <f t="shared" si="11"/>
        <v>101189088</v>
      </c>
      <c r="D47" s="2">
        <f t="shared" si="11"/>
        <v>101189088</v>
      </c>
      <c r="E47" s="2">
        <f t="shared" si="11"/>
        <v>101189088</v>
      </c>
      <c r="F47" s="2">
        <f t="shared" si="11"/>
        <v>101189088</v>
      </c>
      <c r="G47" s="2">
        <f t="shared" si="11"/>
        <v>101189088</v>
      </c>
      <c r="H47" s="2">
        <f t="shared" si="11"/>
        <v>101189088</v>
      </c>
      <c r="I47" s="2">
        <f t="shared" si="11"/>
        <v>101189088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26.375" customWidth="1"/>
    <col min="2" max="2" width="13.5" customWidth="1"/>
    <col min="3" max="3" width="12.75" customWidth="1"/>
    <col min="4" max="4" width="12.5" customWidth="1"/>
    <col min="5" max="6" width="12.75" customWidth="1"/>
    <col min="7" max="7" width="13.75" customWidth="1"/>
    <col min="8" max="8" width="14.5" customWidth="1"/>
    <col min="9" max="9" width="13.875" customWidth="1"/>
    <col min="10" max="10" width="10.375" customWidth="1"/>
    <col min="11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2</v>
      </c>
      <c r="B2" s="3"/>
      <c r="C2" s="3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3</v>
      </c>
      <c r="B3" s="3"/>
      <c r="C3" s="3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5</v>
      </c>
      <c r="C4" s="4" t="s">
        <v>6</v>
      </c>
      <c r="D4" s="4" t="s">
        <v>5</v>
      </c>
      <c r="E4" s="4" t="s">
        <v>7</v>
      </c>
      <c r="F4" s="4" t="s">
        <v>6</v>
      </c>
      <c r="G4" s="4" t="s">
        <v>5</v>
      </c>
      <c r="H4" s="4" t="s">
        <v>7</v>
      </c>
      <c r="I4" s="4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8"/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  <c r="G5" s="5">
        <v>43555</v>
      </c>
      <c r="H5" s="6">
        <v>43738</v>
      </c>
      <c r="I5" s="6">
        <v>43830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0" t="s">
        <v>9</v>
      </c>
      <c r="B6" s="2">
        <v>5804184067</v>
      </c>
      <c r="C6" s="2">
        <v>3936966268</v>
      </c>
      <c r="D6" s="2">
        <v>5889043525</v>
      </c>
      <c r="E6" s="2">
        <v>1974168700</v>
      </c>
      <c r="F6" s="2">
        <v>3931731050</v>
      </c>
      <c r="G6" s="2">
        <v>5903017775</v>
      </c>
      <c r="H6" s="12">
        <v>1018709316</v>
      </c>
      <c r="I6" s="12">
        <v>1935782255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3" t="s">
        <v>13</v>
      </c>
      <c r="B7" s="14">
        <v>4887851090</v>
      </c>
      <c r="C7" s="14">
        <v>3295977283</v>
      </c>
      <c r="D7" s="2">
        <v>4887616271</v>
      </c>
      <c r="E7" s="2">
        <v>1646153686</v>
      </c>
      <c r="F7" s="2">
        <v>3286894053</v>
      </c>
      <c r="G7" s="2">
        <v>4947210286</v>
      </c>
      <c r="H7" s="12">
        <v>869289973</v>
      </c>
      <c r="I7" s="12">
        <v>1663354042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0" t="s">
        <v>17</v>
      </c>
      <c r="B8" s="15">
        <f t="shared" ref="B8:I8" si="0">B6-B7</f>
        <v>916332977</v>
      </c>
      <c r="C8" s="15">
        <f t="shared" si="0"/>
        <v>640988985</v>
      </c>
      <c r="D8" s="16">
        <f t="shared" si="0"/>
        <v>1001427254</v>
      </c>
      <c r="E8" s="16">
        <f t="shared" si="0"/>
        <v>328015014</v>
      </c>
      <c r="F8" s="16">
        <f t="shared" si="0"/>
        <v>644836997</v>
      </c>
      <c r="G8" s="16">
        <f t="shared" si="0"/>
        <v>955807489</v>
      </c>
      <c r="H8" s="16">
        <f t="shared" si="0"/>
        <v>149419343</v>
      </c>
      <c r="I8" s="16">
        <f t="shared" si="0"/>
        <v>272428213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5"/>
      <c r="B9" s="15"/>
      <c r="C9" s="15"/>
      <c r="D9" s="2"/>
      <c r="E9" s="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0" t="s">
        <v>23</v>
      </c>
      <c r="B10" s="15">
        <f t="shared" ref="B10:I10" si="1">SUM(B11:B12)</f>
        <v>43333160</v>
      </c>
      <c r="C10" s="15">
        <f t="shared" si="1"/>
        <v>39587022</v>
      </c>
      <c r="D10" s="15">
        <f t="shared" si="1"/>
        <v>69082565</v>
      </c>
      <c r="E10" s="15">
        <f t="shared" si="1"/>
        <v>20218552</v>
      </c>
      <c r="F10" s="15">
        <f t="shared" si="1"/>
        <v>39800720</v>
      </c>
      <c r="G10" s="15">
        <f t="shared" si="1"/>
        <v>63080566</v>
      </c>
      <c r="H10" s="15">
        <f t="shared" si="1"/>
        <v>18249710</v>
      </c>
      <c r="I10" s="15">
        <f t="shared" si="1"/>
        <v>33572419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26</v>
      </c>
      <c r="B11" s="2">
        <v>17793077</v>
      </c>
      <c r="C11" s="2">
        <v>14358327</v>
      </c>
      <c r="D11" s="2">
        <v>28716653</v>
      </c>
      <c r="E11" s="2">
        <v>8041994</v>
      </c>
      <c r="F11" s="2">
        <v>14579344</v>
      </c>
      <c r="G11" s="2">
        <v>25248502</v>
      </c>
      <c r="H11" s="12">
        <v>7254514</v>
      </c>
      <c r="I11" s="12">
        <v>11582028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29</v>
      </c>
      <c r="B12" s="2">
        <v>25540083</v>
      </c>
      <c r="C12" s="2">
        <v>25228695</v>
      </c>
      <c r="D12" s="2">
        <v>40365912</v>
      </c>
      <c r="E12" s="2">
        <v>12176558</v>
      </c>
      <c r="F12" s="2">
        <v>25221376</v>
      </c>
      <c r="G12" s="2">
        <v>37832064</v>
      </c>
      <c r="H12" s="12">
        <v>10995196</v>
      </c>
      <c r="I12" s="12">
        <v>21990391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0" t="s">
        <v>32</v>
      </c>
      <c r="B14" s="15">
        <f t="shared" ref="B14:I14" si="2">B8-B10</f>
        <v>872999817</v>
      </c>
      <c r="C14" s="15">
        <f t="shared" si="2"/>
        <v>601401963</v>
      </c>
      <c r="D14" s="15">
        <f t="shared" si="2"/>
        <v>932344689</v>
      </c>
      <c r="E14" s="15">
        <f t="shared" si="2"/>
        <v>307796462</v>
      </c>
      <c r="F14" s="15">
        <f t="shared" si="2"/>
        <v>605036277</v>
      </c>
      <c r="G14" s="15">
        <f t="shared" si="2"/>
        <v>892726923</v>
      </c>
      <c r="H14" s="15">
        <f t="shared" si="2"/>
        <v>131169633</v>
      </c>
      <c r="I14" s="15">
        <f t="shared" si="2"/>
        <v>238855794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8" t="s">
        <v>34</v>
      </c>
      <c r="B15" s="15"/>
      <c r="C15" s="15"/>
      <c r="D15" s="15"/>
      <c r="E15" s="15"/>
      <c r="F15" s="1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35</v>
      </c>
      <c r="B16" s="2">
        <v>144161860</v>
      </c>
      <c r="C16" s="2">
        <v>80377365</v>
      </c>
      <c r="D16" s="2">
        <v>128771706</v>
      </c>
      <c r="E16" s="2">
        <v>46222262</v>
      </c>
      <c r="F16" s="2">
        <v>78025572</v>
      </c>
      <c r="G16" s="2">
        <v>114030523</v>
      </c>
      <c r="H16" s="12">
        <v>40109813</v>
      </c>
      <c r="I16" s="12">
        <v>76862938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36</v>
      </c>
      <c r="B17" s="2"/>
      <c r="C17" s="2"/>
      <c r="D17" s="2"/>
      <c r="E17" s="2"/>
      <c r="F17" s="2"/>
      <c r="G17" s="2">
        <v>940337</v>
      </c>
      <c r="H17" s="2"/>
      <c r="I17" s="12">
        <v>519192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5" t="s">
        <v>37</v>
      </c>
      <c r="B18" s="15">
        <f t="shared" ref="B18:F18" si="3">B14-B16-B17</f>
        <v>728837957</v>
      </c>
      <c r="C18" s="15">
        <f t="shared" si="3"/>
        <v>521024598</v>
      </c>
      <c r="D18" s="15">
        <f t="shared" si="3"/>
        <v>803572983</v>
      </c>
      <c r="E18" s="15">
        <f t="shared" si="3"/>
        <v>261574200</v>
      </c>
      <c r="F18" s="15">
        <f t="shared" si="3"/>
        <v>527010705</v>
      </c>
      <c r="G18" s="15">
        <f t="shared" ref="G18:I18" si="4">G14-G16+G17</f>
        <v>779636737</v>
      </c>
      <c r="H18" s="15">
        <f t="shared" si="4"/>
        <v>91059820</v>
      </c>
      <c r="I18" s="15">
        <f t="shared" si="4"/>
        <v>162512048</v>
      </c>
      <c r="J18" s="2"/>
      <c r="K18" s="2"/>
      <c r="L18" s="2"/>
      <c r="M18" s="2"/>
      <c r="N18" s="2"/>
      <c r="O18" s="2"/>
      <c r="P18" s="2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x14ac:dyDescent="0.25">
      <c r="A19" s="2" t="s">
        <v>43</v>
      </c>
      <c r="B19" s="2">
        <v>254209</v>
      </c>
      <c r="C19" s="2">
        <v>334050</v>
      </c>
      <c r="D19" s="2">
        <v>334050</v>
      </c>
      <c r="E19" s="2"/>
      <c r="F19" s="2">
        <v>854614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0" t="s">
        <v>47</v>
      </c>
      <c r="B21" s="15">
        <f t="shared" ref="B21:I21" si="5">B18+B19</f>
        <v>729092166</v>
      </c>
      <c r="C21" s="15">
        <f t="shared" si="5"/>
        <v>521358648</v>
      </c>
      <c r="D21" s="15">
        <f t="shared" si="5"/>
        <v>803907033</v>
      </c>
      <c r="E21" s="15">
        <f t="shared" si="5"/>
        <v>261574200</v>
      </c>
      <c r="F21" s="15">
        <f t="shared" si="5"/>
        <v>527865319</v>
      </c>
      <c r="G21" s="15">
        <f t="shared" si="5"/>
        <v>779636737</v>
      </c>
      <c r="H21" s="15">
        <f t="shared" si="5"/>
        <v>91059820</v>
      </c>
      <c r="I21" s="15">
        <f t="shared" si="5"/>
        <v>162512048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51</v>
      </c>
      <c r="B22" s="2">
        <v>34718675</v>
      </c>
      <c r="C22" s="2">
        <v>24826602</v>
      </c>
      <c r="D22" s="2">
        <v>38281287</v>
      </c>
      <c r="E22" s="2">
        <v>12455886</v>
      </c>
      <c r="F22" s="2">
        <v>25136444</v>
      </c>
      <c r="G22" s="2">
        <v>37125559</v>
      </c>
      <c r="H22" s="12">
        <v>4336182</v>
      </c>
      <c r="I22" s="12">
        <v>7738669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0" t="s">
        <v>52</v>
      </c>
      <c r="B23" s="15">
        <f t="shared" ref="B23:I23" si="6">B21-B22</f>
        <v>694373491</v>
      </c>
      <c r="C23" s="15">
        <f t="shared" si="6"/>
        <v>496532046</v>
      </c>
      <c r="D23" s="15">
        <f t="shared" si="6"/>
        <v>765625746</v>
      </c>
      <c r="E23" s="15">
        <f t="shared" si="6"/>
        <v>249118314</v>
      </c>
      <c r="F23" s="15">
        <f t="shared" si="6"/>
        <v>502728875</v>
      </c>
      <c r="G23" s="15">
        <f t="shared" si="6"/>
        <v>742511178</v>
      </c>
      <c r="H23" s="15">
        <f t="shared" si="6"/>
        <v>86723638</v>
      </c>
      <c r="I23" s="15">
        <f t="shared" si="6"/>
        <v>154773379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1" t="s">
        <v>55</v>
      </c>
      <c r="B24" s="15">
        <f t="shared" ref="B24:I24" si="7">SUM(B25:B26)</f>
        <v>-173457835</v>
      </c>
      <c r="C24" s="15">
        <f t="shared" si="7"/>
        <v>-124133012</v>
      </c>
      <c r="D24" s="15">
        <f t="shared" si="7"/>
        <v>-201370158</v>
      </c>
      <c r="E24" s="15">
        <f t="shared" si="7"/>
        <v>-72194158</v>
      </c>
      <c r="F24" s="15">
        <f t="shared" si="7"/>
        <v>-135596948</v>
      </c>
      <c r="G24" s="15">
        <f t="shared" si="7"/>
        <v>-183683841</v>
      </c>
      <c r="H24" s="15">
        <f t="shared" si="7"/>
        <v>-31030076</v>
      </c>
      <c r="I24" s="15">
        <f t="shared" si="7"/>
        <v>-48591431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58</v>
      </c>
      <c r="B25" s="2">
        <v>-178463018</v>
      </c>
      <c r="C25" s="2">
        <v>-118058248</v>
      </c>
      <c r="D25" s="2">
        <v>-198191076</v>
      </c>
      <c r="E25" s="2">
        <v>-65034262</v>
      </c>
      <c r="F25" s="2">
        <v>-132111011</v>
      </c>
      <c r="G25" s="2">
        <v>-183699003</v>
      </c>
      <c r="H25" s="12">
        <v>-23087349</v>
      </c>
      <c r="I25" s="12">
        <v>-42370639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59</v>
      </c>
      <c r="B26" s="2">
        <v>5005183</v>
      </c>
      <c r="C26" s="2">
        <v>-6074764</v>
      </c>
      <c r="D26" s="2">
        <v>-3179082</v>
      </c>
      <c r="E26" s="2">
        <v>-7159896</v>
      </c>
      <c r="F26" s="2">
        <v>-3485937</v>
      </c>
      <c r="G26" s="2">
        <v>15162</v>
      </c>
      <c r="H26" s="12">
        <v>-7942727</v>
      </c>
      <c r="I26" s="12">
        <v>-6220792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0" t="s">
        <v>63</v>
      </c>
      <c r="B27" s="21">
        <f t="shared" ref="B27:I27" si="8">B23+B24</f>
        <v>520915656</v>
      </c>
      <c r="C27" s="21">
        <f t="shared" si="8"/>
        <v>372399034</v>
      </c>
      <c r="D27" s="21">
        <f t="shared" si="8"/>
        <v>564255588</v>
      </c>
      <c r="E27" s="21">
        <f t="shared" si="8"/>
        <v>176924156</v>
      </c>
      <c r="F27" s="21">
        <f t="shared" si="8"/>
        <v>367131927</v>
      </c>
      <c r="G27" s="21">
        <f t="shared" si="8"/>
        <v>558827337</v>
      </c>
      <c r="H27" s="21">
        <f t="shared" si="8"/>
        <v>55693562</v>
      </c>
      <c r="I27" s="21">
        <f t="shared" si="8"/>
        <v>106181948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"/>
      <c r="B28" s="15"/>
      <c r="C28" s="15"/>
      <c r="D28" s="2"/>
      <c r="E28" s="15"/>
      <c r="F28" s="1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0" t="s">
        <v>71</v>
      </c>
      <c r="B29" s="23">
        <f>B27/('1'!B39/10)</f>
        <v>6.0230932955932959</v>
      </c>
      <c r="C29" s="23">
        <f>C27/('1'!C39/10)</f>
        <v>3.6802291764898603</v>
      </c>
      <c r="D29" s="23">
        <f>D27/('1'!D39/10)</f>
        <v>5.5762493679160343</v>
      </c>
      <c r="E29" s="23">
        <f>E27/('1'!E39/10)</f>
        <v>1.7484509396902559</v>
      </c>
      <c r="F29" s="23">
        <f>F27/('1'!F39/10)</f>
        <v>3.628177052055257</v>
      </c>
      <c r="G29" s="23">
        <f>G27/('1'!G39/10)</f>
        <v>5.5226047397521754</v>
      </c>
      <c r="H29" s="23">
        <f>H27/('1'!H39/10)</f>
        <v>0.55039098682261078</v>
      </c>
      <c r="I29" s="23">
        <f>I27/('1'!I39/10)</f>
        <v>1.0493418816068389</v>
      </c>
      <c r="J29" s="2"/>
      <c r="K29" s="2"/>
      <c r="L29" s="2"/>
      <c r="M29" s="2"/>
      <c r="N29" s="2"/>
      <c r="O29" s="2"/>
      <c r="P29" s="2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.75" customHeight="1" x14ac:dyDescent="0.25">
      <c r="A30" s="18" t="s">
        <v>76</v>
      </c>
      <c r="B30" s="2">
        <f>'1'!B39/10</f>
        <v>86486400</v>
      </c>
      <c r="C30" s="2">
        <f>'1'!C39/10</f>
        <v>101189088</v>
      </c>
      <c r="D30" s="2">
        <f>'1'!D39/10</f>
        <v>101189088</v>
      </c>
      <c r="E30" s="2">
        <f>'1'!E39/10</f>
        <v>101189088</v>
      </c>
      <c r="F30" s="2">
        <f>'1'!F39/10</f>
        <v>101189088</v>
      </c>
      <c r="G30" s="2">
        <f>'1'!G39/10</f>
        <v>101189088</v>
      </c>
      <c r="H30" s="2">
        <f>'1'!H39/10</f>
        <v>101189088</v>
      </c>
      <c r="I30" s="2">
        <f>'1'!I39/10</f>
        <v>101189088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23" sqref="C23"/>
    </sheetView>
  </sheetViews>
  <sheetFormatPr defaultColWidth="12.625" defaultRowHeight="15" customHeight="1" x14ac:dyDescent="0.2"/>
  <cols>
    <col min="1" max="1" width="38.5" customWidth="1"/>
    <col min="2" max="6" width="13.125" customWidth="1"/>
    <col min="7" max="7" width="14.25" customWidth="1"/>
    <col min="8" max="8" width="13.125" customWidth="1"/>
    <col min="9" max="9" width="12.87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4</v>
      </c>
      <c r="B2" s="3"/>
      <c r="C2" s="3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3</v>
      </c>
      <c r="B3" s="3"/>
      <c r="C3" s="3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5</v>
      </c>
      <c r="C4" s="4" t="s">
        <v>6</v>
      </c>
      <c r="D4" s="4" t="s">
        <v>5</v>
      </c>
      <c r="E4" s="4" t="s">
        <v>7</v>
      </c>
      <c r="F4" s="4" t="s">
        <v>6</v>
      </c>
      <c r="G4" s="4" t="s">
        <v>5</v>
      </c>
      <c r="H4" s="4" t="s">
        <v>7</v>
      </c>
      <c r="I4" s="4" t="s">
        <v>6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8"/>
      <c r="B5" s="5">
        <v>42825</v>
      </c>
      <c r="C5" s="5">
        <v>43100</v>
      </c>
      <c r="D5" s="5">
        <v>43190</v>
      </c>
      <c r="E5" s="5">
        <v>43373</v>
      </c>
      <c r="F5" s="5">
        <v>43465</v>
      </c>
      <c r="G5" s="5">
        <v>43555</v>
      </c>
      <c r="H5" s="6">
        <v>43738</v>
      </c>
      <c r="I5" s="6">
        <v>43830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0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" t="s">
        <v>12</v>
      </c>
      <c r="B7" s="2">
        <v>5517481072</v>
      </c>
      <c r="C7" s="2">
        <v>4045330649</v>
      </c>
      <c r="D7" s="2">
        <v>5900915651</v>
      </c>
      <c r="E7" s="2">
        <v>1929053467</v>
      </c>
      <c r="F7" s="2">
        <v>3908694182</v>
      </c>
      <c r="G7" s="2">
        <v>5801488494</v>
      </c>
      <c r="H7" s="12">
        <v>1178182208</v>
      </c>
      <c r="I7" s="12">
        <v>1996056371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2" t="s">
        <v>14</v>
      </c>
      <c r="B8" s="2">
        <v>-5451939238</v>
      </c>
      <c r="C8" s="2">
        <v>-3945309152</v>
      </c>
      <c r="D8" s="2">
        <v>-5737759229</v>
      </c>
      <c r="E8" s="2">
        <v>-1913937092</v>
      </c>
      <c r="F8" s="2">
        <v>-3884028797</v>
      </c>
      <c r="G8" s="2">
        <v>-5658830675</v>
      </c>
      <c r="H8" s="12">
        <v>-1145637560</v>
      </c>
      <c r="I8" s="12">
        <v>-1971083934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16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18</v>
      </c>
      <c r="B11" s="2"/>
      <c r="C11" s="2">
        <v>-30371197</v>
      </c>
      <c r="D11" s="2">
        <v>-58921197</v>
      </c>
      <c r="E11" s="2"/>
      <c r="F11" s="2">
        <v>-67888</v>
      </c>
      <c r="G11" s="2">
        <v>-21203950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19</v>
      </c>
      <c r="B12" s="2"/>
      <c r="C12" s="2">
        <v>-25545113</v>
      </c>
      <c r="D12" s="2">
        <v>-86102114</v>
      </c>
      <c r="E12" s="2">
        <v>-7216980</v>
      </c>
      <c r="F12" s="2">
        <v>-20080431</v>
      </c>
      <c r="G12" s="2">
        <v>-42505916</v>
      </c>
      <c r="H12" s="12">
        <v>-1800476</v>
      </c>
      <c r="I12" s="12">
        <v>-6001870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5"/>
      <c r="B13" s="16">
        <f t="shared" ref="B13:I13" si="0">SUM(B7:B12)</f>
        <v>65541834</v>
      </c>
      <c r="C13" s="16">
        <f t="shared" si="0"/>
        <v>44105187</v>
      </c>
      <c r="D13" s="16">
        <f t="shared" si="0"/>
        <v>18133111</v>
      </c>
      <c r="E13" s="16">
        <f t="shared" si="0"/>
        <v>7899395</v>
      </c>
      <c r="F13" s="16">
        <f t="shared" si="0"/>
        <v>4517066</v>
      </c>
      <c r="G13" s="16">
        <f t="shared" si="0"/>
        <v>78947953</v>
      </c>
      <c r="H13" s="16">
        <f t="shared" si="0"/>
        <v>30744172</v>
      </c>
      <c r="I13" s="16">
        <f t="shared" si="0"/>
        <v>18970567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0" t="s">
        <v>24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7" t="s">
        <v>27</v>
      </c>
      <c r="B16" s="2"/>
      <c r="C16" s="2"/>
      <c r="D16" s="2"/>
      <c r="E16" s="2"/>
      <c r="F16" s="2"/>
      <c r="G16" s="2"/>
      <c r="H16" s="12">
        <v>0</v>
      </c>
      <c r="I16" s="12">
        <v>0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7" t="s">
        <v>30</v>
      </c>
      <c r="B17" s="2"/>
      <c r="C17" s="2"/>
      <c r="D17" s="2"/>
      <c r="E17" s="2"/>
      <c r="F17" s="2">
        <v>-930000</v>
      </c>
      <c r="G17" s="2">
        <v>-930000</v>
      </c>
      <c r="H17" s="12">
        <v>0</v>
      </c>
      <c r="I17" s="12">
        <v>0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7" t="s">
        <v>21</v>
      </c>
      <c r="B18" s="2"/>
      <c r="C18" s="2"/>
      <c r="D18" s="2"/>
      <c r="E18" s="2"/>
      <c r="F18" s="2"/>
      <c r="G18" s="2"/>
      <c r="H18" s="12">
        <v>0</v>
      </c>
      <c r="I18" s="12">
        <v>0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5"/>
      <c r="B19" s="16">
        <f t="shared" ref="B19:I19" si="1">SUM(B16:B18)</f>
        <v>0</v>
      </c>
      <c r="C19" s="16">
        <f t="shared" si="1"/>
        <v>0</v>
      </c>
      <c r="D19" s="16">
        <f t="shared" si="1"/>
        <v>0</v>
      </c>
      <c r="E19" s="16">
        <f t="shared" si="1"/>
        <v>0</v>
      </c>
      <c r="F19" s="16">
        <f t="shared" si="1"/>
        <v>-930000</v>
      </c>
      <c r="G19" s="16">
        <f t="shared" si="1"/>
        <v>-930000</v>
      </c>
      <c r="H19" s="16">
        <f t="shared" si="1"/>
        <v>0</v>
      </c>
      <c r="I19" s="16">
        <f t="shared" si="1"/>
        <v>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0" t="s">
        <v>38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" t="s">
        <v>39</v>
      </c>
      <c r="B22" s="2"/>
      <c r="C22" s="2"/>
      <c r="D22" s="2"/>
      <c r="E22" s="2"/>
      <c r="F22" s="2"/>
      <c r="G22" s="2"/>
      <c r="H22" s="12">
        <v>0</v>
      </c>
      <c r="I22" s="12">
        <v>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" t="s">
        <v>41</v>
      </c>
      <c r="B23" s="2">
        <v>36982810</v>
      </c>
      <c r="C23" s="2"/>
      <c r="D23" s="2"/>
      <c r="E23" s="2"/>
      <c r="F23" s="2"/>
      <c r="G23" s="2"/>
      <c r="H23" s="12">
        <v>0</v>
      </c>
      <c r="I23" s="12">
        <v>0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42</v>
      </c>
      <c r="B24" s="2">
        <v>-78624000</v>
      </c>
      <c r="C24" s="2"/>
      <c r="D24" s="2"/>
      <c r="E24" s="2"/>
      <c r="F24" s="2"/>
      <c r="G24" s="2">
        <v>-85089270</v>
      </c>
      <c r="H24" s="12">
        <v>0</v>
      </c>
      <c r="I24" s="12">
        <v>0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44</v>
      </c>
      <c r="B25" s="2"/>
      <c r="C25" s="2"/>
      <c r="D25" s="2"/>
      <c r="E25" s="2"/>
      <c r="F25" s="2"/>
      <c r="G25" s="2"/>
      <c r="H25" s="12">
        <v>0</v>
      </c>
      <c r="I25" s="12">
        <v>0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 t="s">
        <v>46</v>
      </c>
      <c r="B26" s="2"/>
      <c r="C26" s="2"/>
      <c r="D26" s="2"/>
      <c r="E26" s="2"/>
      <c r="F26" s="2"/>
      <c r="G26" s="2"/>
      <c r="H26" s="12">
        <v>0</v>
      </c>
      <c r="I26" s="12">
        <v>0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48</v>
      </c>
      <c r="B27" s="2">
        <v>-12395623</v>
      </c>
      <c r="C27" s="2">
        <v>-10014036</v>
      </c>
      <c r="D27" s="2">
        <v>-13156732</v>
      </c>
      <c r="E27" s="2">
        <v>-3519604</v>
      </c>
      <c r="F27" s="2">
        <v>-3519604</v>
      </c>
      <c r="G27" s="2">
        <v>-3519604</v>
      </c>
      <c r="H27" s="12">
        <v>0</v>
      </c>
      <c r="I27" s="12">
        <v>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50</v>
      </c>
      <c r="B28" s="2">
        <v>0</v>
      </c>
      <c r="C28" s="2">
        <v>0</v>
      </c>
      <c r="D28" s="2"/>
      <c r="E28" s="2">
        <v>0</v>
      </c>
      <c r="F28" s="2">
        <v>0</v>
      </c>
      <c r="G28" s="2"/>
      <c r="H28" s="12">
        <v>0</v>
      </c>
      <c r="I28" s="12">
        <v>0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15"/>
      <c r="B29" s="16">
        <f t="shared" ref="B29:I29" si="2">SUM(B22:B28)</f>
        <v>-54036813</v>
      </c>
      <c r="C29" s="16">
        <f t="shared" si="2"/>
        <v>-10014036</v>
      </c>
      <c r="D29" s="16">
        <f t="shared" si="2"/>
        <v>-13156732</v>
      </c>
      <c r="E29" s="16">
        <f t="shared" si="2"/>
        <v>-3519604</v>
      </c>
      <c r="F29" s="16">
        <f t="shared" si="2"/>
        <v>-3519604</v>
      </c>
      <c r="G29" s="16">
        <f t="shared" si="2"/>
        <v>-88608874</v>
      </c>
      <c r="H29" s="16">
        <f t="shared" si="2"/>
        <v>0</v>
      </c>
      <c r="I29" s="16">
        <f t="shared" si="2"/>
        <v>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1" t="s">
        <v>57</v>
      </c>
      <c r="B31" s="15">
        <f t="shared" ref="B31:I31" si="3">SUM(B13,B19,B29)</f>
        <v>11505021</v>
      </c>
      <c r="C31" s="15">
        <f t="shared" si="3"/>
        <v>34091151</v>
      </c>
      <c r="D31" s="15">
        <f t="shared" si="3"/>
        <v>4976379</v>
      </c>
      <c r="E31" s="15">
        <f t="shared" si="3"/>
        <v>4379791</v>
      </c>
      <c r="F31" s="15">
        <f t="shared" si="3"/>
        <v>67462</v>
      </c>
      <c r="G31" s="15">
        <f t="shared" si="3"/>
        <v>-10590921</v>
      </c>
      <c r="H31" s="15">
        <f t="shared" si="3"/>
        <v>30744172</v>
      </c>
      <c r="I31" s="15">
        <f t="shared" si="3"/>
        <v>18970567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8" t="s">
        <v>61</v>
      </c>
      <c r="B32" s="2">
        <v>33785801</v>
      </c>
      <c r="C32" s="2">
        <v>17876240</v>
      </c>
      <c r="D32" s="2">
        <v>17876240</v>
      </c>
      <c r="E32" s="2">
        <v>30801664</v>
      </c>
      <c r="F32" s="2">
        <v>30801664</v>
      </c>
      <c r="G32" s="2">
        <v>30801664</v>
      </c>
      <c r="H32" s="12">
        <v>47926138</v>
      </c>
      <c r="I32" s="12">
        <v>47926138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0" t="s">
        <v>64</v>
      </c>
      <c r="B33" s="15">
        <f t="shared" ref="B33:I33" si="4">SUM(B31:B32)</f>
        <v>45290822</v>
      </c>
      <c r="C33" s="15">
        <f t="shared" si="4"/>
        <v>51967391</v>
      </c>
      <c r="D33" s="15">
        <f t="shared" si="4"/>
        <v>22852619</v>
      </c>
      <c r="E33" s="15">
        <f t="shared" si="4"/>
        <v>35181455</v>
      </c>
      <c r="F33" s="15">
        <f t="shared" si="4"/>
        <v>30869126</v>
      </c>
      <c r="G33" s="15">
        <f t="shared" si="4"/>
        <v>20210743</v>
      </c>
      <c r="H33" s="15">
        <f t="shared" si="4"/>
        <v>78670310</v>
      </c>
      <c r="I33" s="15">
        <f t="shared" si="4"/>
        <v>66896705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B34" s="15"/>
      <c r="C34" s="15"/>
      <c r="D34" s="2"/>
      <c r="E34" s="15"/>
      <c r="F34" s="1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0" t="s">
        <v>69</v>
      </c>
      <c r="B35" s="22">
        <f>B13/('1'!B39/10)</f>
        <v>0.7578282134532135</v>
      </c>
      <c r="C35" s="22">
        <f>C13/('1'!C39/10)</f>
        <v>0.43586900397797834</v>
      </c>
      <c r="D35" s="22">
        <f>D13/('1'!D39/10)</f>
        <v>0.17920026119812443</v>
      </c>
      <c r="E35" s="22">
        <f>E13/('1'!E39/10)</f>
        <v>7.8065680362688905E-2</v>
      </c>
      <c r="F35" s="22">
        <f>F13/('1'!F39/10)</f>
        <v>4.4639852866348591E-2</v>
      </c>
      <c r="G35" s="22">
        <f>G13/('1'!G39/10)</f>
        <v>0.78020223880266615</v>
      </c>
      <c r="H35" s="22">
        <f>H13/('1'!H39/10)</f>
        <v>0.30382892669217454</v>
      </c>
      <c r="I35" s="22">
        <f>I13/('1'!I39/10)</f>
        <v>0.18747641049991479</v>
      </c>
      <c r="J35" s="2"/>
      <c r="K35" s="2"/>
      <c r="L35" s="2"/>
      <c r="M35" s="2"/>
      <c r="N35" s="2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ht="15.75" customHeight="1" x14ac:dyDescent="0.25">
      <c r="A36" s="10" t="s">
        <v>75</v>
      </c>
      <c r="B36" s="2">
        <f>'1'!B39/10</f>
        <v>86486400</v>
      </c>
      <c r="C36" s="2">
        <f>'1'!C39/10</f>
        <v>101189088</v>
      </c>
      <c r="D36" s="2">
        <f>'1'!D39/10</f>
        <v>101189088</v>
      </c>
      <c r="E36" s="2">
        <f>'1'!E39/10</f>
        <v>101189088</v>
      </c>
      <c r="F36" s="2">
        <f>'1'!F39/10</f>
        <v>101189088</v>
      </c>
      <c r="G36" s="2">
        <f>'1'!G39/10</f>
        <v>101189088</v>
      </c>
      <c r="H36" s="2">
        <f>'1'!H39/10</f>
        <v>101189088</v>
      </c>
      <c r="I36" s="2">
        <f>'1'!I39/10</f>
        <v>101189088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1" customWidth="1"/>
    <col min="3" max="3" width="13" customWidth="1"/>
    <col min="4" max="4" width="9.5" customWidth="1"/>
    <col min="5" max="5" width="12" customWidth="1"/>
    <col min="6" max="6" width="10.25" customWidth="1"/>
    <col min="7" max="26" width="7.625" customWidth="1"/>
  </cols>
  <sheetData>
    <row r="1" spans="1:6" x14ac:dyDescent="0.25">
      <c r="A1" s="1" t="s">
        <v>0</v>
      </c>
    </row>
    <row r="2" spans="1:6" x14ac:dyDescent="0.25">
      <c r="A2" s="1" t="s">
        <v>81</v>
      </c>
    </row>
    <row r="3" spans="1:6" x14ac:dyDescent="0.25">
      <c r="A3" s="1" t="s">
        <v>3</v>
      </c>
    </row>
    <row r="5" spans="1:6" x14ac:dyDescent="0.25">
      <c r="B5" s="4" t="s">
        <v>5</v>
      </c>
      <c r="C5" s="4" t="s">
        <v>6</v>
      </c>
      <c r="D5" s="4" t="s">
        <v>5</v>
      </c>
      <c r="E5" s="4" t="s">
        <v>7</v>
      </c>
      <c r="F5" s="4" t="s">
        <v>6</v>
      </c>
    </row>
    <row r="6" spans="1:6" ht="15.75" x14ac:dyDescent="0.25">
      <c r="A6" s="13" t="s">
        <v>82</v>
      </c>
      <c r="B6" s="5">
        <v>42825</v>
      </c>
      <c r="C6" s="5">
        <v>43100</v>
      </c>
      <c r="D6" s="5">
        <v>43190</v>
      </c>
      <c r="E6" s="5">
        <v>43373</v>
      </c>
      <c r="F6" s="5">
        <v>43465</v>
      </c>
    </row>
    <row r="7" spans="1:6" x14ac:dyDescent="0.25">
      <c r="A7" s="13" t="s">
        <v>83</v>
      </c>
      <c r="B7" s="25">
        <f>'2'!B27/'1'!B17</f>
        <v>9.393531975198692E-2</v>
      </c>
      <c r="C7" s="25">
        <f>'2'!C27/'1'!C17</f>
        <v>5.9430667714980401E-2</v>
      </c>
      <c r="D7" s="25">
        <f>'2'!D27/'1'!D17</f>
        <v>8.7970216807743154E-2</v>
      </c>
      <c r="E7" s="25">
        <f>'2'!E27/'1'!E17</f>
        <v>2.5098892302737711E-2</v>
      </c>
      <c r="F7" s="25">
        <f>'2'!F27/'1'!F17</f>
        <v>4.9891114915300093E-2</v>
      </c>
    </row>
    <row r="8" spans="1:6" x14ac:dyDescent="0.25">
      <c r="A8" s="13" t="s">
        <v>84</v>
      </c>
      <c r="B8" s="25">
        <f>'2'!B27/'1'!B38</f>
        <v>0.14192652091704228</v>
      </c>
      <c r="C8" s="25">
        <f>'2'!C27/'1'!C38</f>
        <v>8.8954110277548848E-2</v>
      </c>
      <c r="D8" s="25">
        <f>'2'!D27/'1'!D38</f>
        <v>0.12887626393498888</v>
      </c>
      <c r="E8" s="25">
        <f>'2'!E27/'1'!E38</f>
        <v>3.7608214697164341E-2</v>
      </c>
      <c r="F8" s="25">
        <f>'2'!F27/'1'!F38</f>
        <v>7.5007387314439969E-2</v>
      </c>
    </row>
    <row r="9" spans="1:6" x14ac:dyDescent="0.25">
      <c r="A9" s="13" t="s">
        <v>85</v>
      </c>
      <c r="B9" s="25">
        <f>'1'!B22/'1'!B38</f>
        <v>1.5034776197335527E-3</v>
      </c>
      <c r="C9" s="25">
        <f>'1'!C22/'1'!C38</f>
        <v>0</v>
      </c>
      <c r="D9" s="25">
        <f>'1'!D22/'1'!D38</f>
        <v>0</v>
      </c>
      <c r="E9" s="25">
        <f>'1'!E22/'1'!E38</f>
        <v>0</v>
      </c>
      <c r="F9" s="25">
        <f>'1'!F22/'1'!F38</f>
        <v>0.16054301065511212</v>
      </c>
    </row>
    <row r="10" spans="1:6" x14ac:dyDescent="0.25">
      <c r="A10" s="13" t="s">
        <v>86</v>
      </c>
      <c r="B10" s="26">
        <f>'1'!B11/'1'!B25</f>
        <v>2.0643860267633456</v>
      </c>
      <c r="C10" s="26">
        <f>'1'!C11/'1'!C25</f>
        <v>2.1712090271924178</v>
      </c>
      <c r="D10" s="26">
        <f>'1'!D11/'1'!D25</f>
        <v>2.3051136074847811</v>
      </c>
      <c r="E10" s="26">
        <f>'1'!E11/'1'!E25</f>
        <v>2.2889537819719319</v>
      </c>
      <c r="F10" s="26">
        <f>'1'!F11/'1'!F25</f>
        <v>3.4907794410570294</v>
      </c>
    </row>
    <row r="11" spans="1:6" x14ac:dyDescent="0.25">
      <c r="A11" s="13" t="s">
        <v>87</v>
      </c>
      <c r="B11" s="25">
        <f>'2'!B27/'2'!B6</f>
        <v>8.9748300534039566E-2</v>
      </c>
      <c r="C11" s="25">
        <f>'2'!C27/'2'!C6</f>
        <v>9.4590354260053314E-2</v>
      </c>
      <c r="D11" s="25">
        <f>'2'!D27/'2'!D6</f>
        <v>9.5814470652940201E-2</v>
      </c>
      <c r="E11" s="25">
        <f>'2'!E27/'2'!E6</f>
        <v>8.9619573038514894E-2</v>
      </c>
      <c r="F11" s="25">
        <f>'2'!F27/'2'!F6</f>
        <v>9.3376663441920832E-2</v>
      </c>
    </row>
    <row r="12" spans="1:6" x14ac:dyDescent="0.25">
      <c r="A12" s="13" t="s">
        <v>88</v>
      </c>
      <c r="B12" s="25">
        <f>'2'!B14/'2'!B6</f>
        <v>0.1504087063612416</v>
      </c>
      <c r="C12" s="25">
        <f>'2'!C14/'2'!C6</f>
        <v>0.15275771293451174</v>
      </c>
      <c r="D12" s="25">
        <f>'2'!D14/'2'!D6</f>
        <v>0.15831852575754227</v>
      </c>
      <c r="E12" s="25">
        <f>'2'!E14/'2'!E6</f>
        <v>0.15591193498306402</v>
      </c>
      <c r="F12" s="25">
        <f>'2'!F14/'2'!F6</f>
        <v>0.15388546909891002</v>
      </c>
    </row>
    <row r="13" spans="1:6" x14ac:dyDescent="0.25">
      <c r="B13" s="25">
        <f>'2'!B27/('1'!B38+'1'!B22)</f>
        <v>0.14171345790466755</v>
      </c>
      <c r="C13" s="25">
        <f>'2'!C27/('1'!C38+'1'!C22)</f>
        <v>8.8954110277548848E-2</v>
      </c>
      <c r="D13" s="25">
        <f>'2'!D27/('1'!D38+'1'!D22)</f>
        <v>0.12887626393498888</v>
      </c>
      <c r="E13" s="25">
        <f>'2'!E27/('1'!E38+'1'!E22)</f>
        <v>3.7608214697164341E-2</v>
      </c>
      <c r="F13" s="25">
        <f>'2'!F27/('1'!F38+'1'!F22)</f>
        <v>6.4631286066769059E-2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2020-04-11T14:55:48Z</dcterms:modified>
</cp:coreProperties>
</file>