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+9iQlc73F03LVKwA43A304pI7rg=="/>
    </ext>
  </extLst>
</workbook>
</file>

<file path=xl/calcChain.xml><?xml version="1.0" encoding="utf-8"?>
<calcChain xmlns="http://schemas.openxmlformats.org/spreadsheetml/2006/main">
  <c r="F9" i="4" l="1"/>
  <c r="C9" i="4"/>
  <c r="B9" i="4"/>
  <c r="I33" i="3"/>
  <c r="H33" i="3"/>
  <c r="G33" i="3"/>
  <c r="F33" i="3"/>
  <c r="E33" i="3"/>
  <c r="D33" i="3"/>
  <c r="C33" i="3"/>
  <c r="B33" i="3"/>
  <c r="I26" i="3"/>
  <c r="H26" i="3"/>
  <c r="G26" i="3"/>
  <c r="F26" i="3"/>
  <c r="E26" i="3"/>
  <c r="D26" i="3"/>
  <c r="C26" i="3"/>
  <c r="B26" i="3"/>
  <c r="I19" i="3"/>
  <c r="H19" i="3"/>
  <c r="G19" i="3"/>
  <c r="F19" i="3"/>
  <c r="E19" i="3"/>
  <c r="D19" i="3"/>
  <c r="C19" i="3"/>
  <c r="B19" i="3"/>
  <c r="I13" i="3"/>
  <c r="I32" i="3" s="1"/>
  <c r="H13" i="3"/>
  <c r="H32" i="3" s="1"/>
  <c r="G13" i="3"/>
  <c r="G32" i="3" s="1"/>
  <c r="F13" i="3"/>
  <c r="F32" i="3" s="1"/>
  <c r="E13" i="3"/>
  <c r="E32" i="3" s="1"/>
  <c r="D13" i="3"/>
  <c r="D32" i="3" s="1"/>
  <c r="C13" i="3"/>
  <c r="C32" i="3" s="1"/>
  <c r="B13" i="3"/>
  <c r="B32" i="3" s="1"/>
  <c r="I26" i="2"/>
  <c r="H26" i="2"/>
  <c r="G26" i="2"/>
  <c r="F26" i="2"/>
  <c r="E26" i="2"/>
  <c r="D26" i="2"/>
  <c r="C26" i="2"/>
  <c r="B26" i="2"/>
  <c r="I10" i="2"/>
  <c r="H10" i="2"/>
  <c r="G10" i="2"/>
  <c r="F10" i="2"/>
  <c r="E10" i="2"/>
  <c r="D10" i="2"/>
  <c r="C10" i="2"/>
  <c r="B10" i="2"/>
  <c r="I8" i="2"/>
  <c r="I16" i="2" s="1"/>
  <c r="I20" i="2" s="1"/>
  <c r="I24" i="2" s="1"/>
  <c r="I30" i="2" s="1"/>
  <c r="I32" i="2" s="1"/>
  <c r="H8" i="2"/>
  <c r="H16" i="2" s="1"/>
  <c r="H20" i="2" s="1"/>
  <c r="H24" i="2" s="1"/>
  <c r="H30" i="2" s="1"/>
  <c r="H32" i="2" s="1"/>
  <c r="G8" i="2"/>
  <c r="G16" i="2" s="1"/>
  <c r="G20" i="2" s="1"/>
  <c r="G24" i="2" s="1"/>
  <c r="G30" i="2" s="1"/>
  <c r="G32" i="2" s="1"/>
  <c r="F8" i="2"/>
  <c r="F16" i="2" s="1"/>
  <c r="E8" i="2"/>
  <c r="E16" i="2" s="1"/>
  <c r="D8" i="2"/>
  <c r="D16" i="2" s="1"/>
  <c r="C8" i="2"/>
  <c r="C16" i="2" s="1"/>
  <c r="B8" i="2"/>
  <c r="B16" i="2" s="1"/>
  <c r="I45" i="1"/>
  <c r="H45" i="1"/>
  <c r="G45" i="1"/>
  <c r="F45" i="1"/>
  <c r="E45" i="1"/>
  <c r="D45" i="1"/>
  <c r="C45" i="1"/>
  <c r="B45" i="1"/>
  <c r="I38" i="1"/>
  <c r="I44" i="1" s="1"/>
  <c r="H38" i="1"/>
  <c r="H44" i="1" s="1"/>
  <c r="G38" i="1"/>
  <c r="G44" i="1" s="1"/>
  <c r="F38" i="1"/>
  <c r="F44" i="1" s="1"/>
  <c r="E38" i="1"/>
  <c r="E44" i="1" s="1"/>
  <c r="D38" i="1"/>
  <c r="D44" i="1" s="1"/>
  <c r="C38" i="1"/>
  <c r="C44" i="1" s="1"/>
  <c r="B38" i="1"/>
  <c r="B44" i="1" s="1"/>
  <c r="I24" i="1"/>
  <c r="H24" i="1"/>
  <c r="G24" i="1"/>
  <c r="F24" i="1"/>
  <c r="E24" i="1"/>
  <c r="D24" i="1"/>
  <c r="C24" i="1"/>
  <c r="B24" i="1"/>
  <c r="I21" i="1"/>
  <c r="I36" i="1" s="1"/>
  <c r="H21" i="1"/>
  <c r="H36" i="1" s="1"/>
  <c r="G21" i="1"/>
  <c r="G36" i="1" s="1"/>
  <c r="F21" i="1"/>
  <c r="F36" i="1" s="1"/>
  <c r="E21" i="1"/>
  <c r="E36" i="1" s="1"/>
  <c r="D21" i="1"/>
  <c r="D36" i="1" s="1"/>
  <c r="C21" i="1"/>
  <c r="C36" i="1" s="1"/>
  <c r="B21" i="1"/>
  <c r="B36" i="1" s="1"/>
  <c r="I11" i="1"/>
  <c r="H11" i="1"/>
  <c r="G11" i="1"/>
  <c r="F11" i="1"/>
  <c r="E11" i="1"/>
  <c r="E9" i="4" s="1"/>
  <c r="D11" i="1"/>
  <c r="D9" i="4" s="1"/>
  <c r="C11" i="1"/>
  <c r="B11" i="1"/>
  <c r="I7" i="1"/>
  <c r="I17" i="1" s="1"/>
  <c r="H7" i="1"/>
  <c r="H17" i="1" s="1"/>
  <c r="G7" i="1"/>
  <c r="G17" i="1" s="1"/>
  <c r="F7" i="1"/>
  <c r="F17" i="1" s="1"/>
  <c r="E7" i="1"/>
  <c r="E17" i="1" s="1"/>
  <c r="D7" i="1"/>
  <c r="D17" i="1" s="1"/>
  <c r="C7" i="1"/>
  <c r="C17" i="1" s="1"/>
  <c r="B7" i="1"/>
  <c r="B17" i="1" s="1"/>
  <c r="E20" i="2" l="1"/>
  <c r="E24" i="2" s="1"/>
  <c r="E30" i="2" s="1"/>
  <c r="E11" i="4"/>
  <c r="B11" i="4"/>
  <c r="B20" i="2"/>
  <c r="B24" i="2" s="1"/>
  <c r="B30" i="2" s="1"/>
  <c r="F11" i="4"/>
  <c r="F20" i="2"/>
  <c r="F24" i="2" s="1"/>
  <c r="F30" i="2" s="1"/>
  <c r="C11" i="4"/>
  <c r="C20" i="2"/>
  <c r="C24" i="2" s="1"/>
  <c r="C30" i="2" s="1"/>
  <c r="D20" i="2"/>
  <c r="D24" i="2" s="1"/>
  <c r="D30" i="2" s="1"/>
  <c r="D11" i="4"/>
  <c r="H42" i="1"/>
  <c r="H28" i="3"/>
  <c r="H30" i="3" s="1"/>
  <c r="I42" i="1"/>
  <c r="E28" i="3"/>
  <c r="E30" i="3" s="1"/>
  <c r="B42" i="1"/>
  <c r="F42" i="1"/>
  <c r="B28" i="3"/>
  <c r="B30" i="3" s="1"/>
  <c r="F28" i="3"/>
  <c r="F30" i="3" s="1"/>
  <c r="D42" i="1"/>
  <c r="D28" i="3"/>
  <c r="D30" i="3" s="1"/>
  <c r="E42" i="1"/>
  <c r="I28" i="3"/>
  <c r="I30" i="3" s="1"/>
  <c r="C42" i="1"/>
  <c r="G42" i="1"/>
  <c r="C28" i="3"/>
  <c r="C30" i="3" s="1"/>
  <c r="G28" i="3"/>
  <c r="G30" i="3" s="1"/>
  <c r="B12" i="4" l="1"/>
  <c r="B7" i="4"/>
  <c r="B10" i="4"/>
  <c r="B6" i="4"/>
  <c r="B32" i="2"/>
  <c r="C6" i="4"/>
  <c r="C32" i="2"/>
  <c r="C12" i="4"/>
  <c r="C7" i="4"/>
  <c r="C10" i="4"/>
  <c r="F12" i="4"/>
  <c r="F7" i="4"/>
  <c r="F6" i="4"/>
  <c r="F32" i="2"/>
  <c r="F10" i="4"/>
  <c r="D10" i="4"/>
  <c r="D12" i="4"/>
  <c r="D7" i="4"/>
  <c r="D6" i="4"/>
  <c r="D32" i="2"/>
  <c r="E6" i="4"/>
  <c r="E10" i="4"/>
  <c r="E12" i="4"/>
  <c r="E7" i="4"/>
  <c r="E32" i="2"/>
</calcChain>
</file>

<file path=xl/sharedStrings.xml><?xml version="1.0" encoding="utf-8"?>
<sst xmlns="http://schemas.openxmlformats.org/spreadsheetml/2006/main" count="118" uniqueCount="85">
  <si>
    <t>RANGPUR FOUNDRY LIMITED</t>
  </si>
  <si>
    <t>Cash Flow Statement</t>
  </si>
  <si>
    <t>Balance Sheet</t>
  </si>
  <si>
    <t>Income Statement</t>
  </si>
  <si>
    <t>As at quarter end</t>
  </si>
  <si>
    <t>Quarter 3</t>
  </si>
  <si>
    <t>Quarter 2</t>
  </si>
  <si>
    <t>Quarter 1</t>
  </si>
  <si>
    <t>ASSETS</t>
  </si>
  <si>
    <t>Net Revenues</t>
  </si>
  <si>
    <t>Net Cash Flows - Operating Activities</t>
  </si>
  <si>
    <t>NON CURRENT ASSETS</t>
  </si>
  <si>
    <t>Collection from turnover &amp; other income</t>
  </si>
  <si>
    <t>Cost of goods sold</t>
  </si>
  <si>
    <t>Payment to Supplier and Employees</t>
  </si>
  <si>
    <t>Gross Profit</t>
  </si>
  <si>
    <t>Payment for cost and Expenses</t>
  </si>
  <si>
    <t>Property,Plant  and  Equipment</t>
  </si>
  <si>
    <t>Payment for Refundable Deposit</t>
  </si>
  <si>
    <t>Capital Work in Progress</t>
  </si>
  <si>
    <t>Interest Paid</t>
  </si>
  <si>
    <t>Income Tax paid</t>
  </si>
  <si>
    <t>Operating Incomes/Expenses</t>
  </si>
  <si>
    <t>CURRENT ASSETS</t>
  </si>
  <si>
    <t>Administrative Expenses</t>
  </si>
  <si>
    <t>Inventories</t>
  </si>
  <si>
    <t>Selling and Distribution Expenses</t>
  </si>
  <si>
    <t>Debtors</t>
  </si>
  <si>
    <t>Marketing Expense</t>
  </si>
  <si>
    <t>Advances,  Deposits and Prepayments</t>
  </si>
  <si>
    <t>Net Cash Flows - Investment Activities</t>
  </si>
  <si>
    <t>Cash and Cash Equivalents</t>
  </si>
  <si>
    <t>Purchase/Acquisition of Fixed Asset</t>
  </si>
  <si>
    <t>Operating Profit</t>
  </si>
  <si>
    <t>Payment against Capital Work-in Progress</t>
  </si>
  <si>
    <t>Non-Operating Income/(Expenses)</t>
  </si>
  <si>
    <t>Plant and Machinary Installation</t>
  </si>
  <si>
    <t>Liabilities and Capital</t>
  </si>
  <si>
    <t>Financial Expenses</t>
  </si>
  <si>
    <t>Liabilities</t>
  </si>
  <si>
    <t>Other Income</t>
  </si>
  <si>
    <t>Non Current Liabilities</t>
  </si>
  <si>
    <t>Profit Before contribution to WPPF</t>
  </si>
  <si>
    <t>Net Cash Flows - Financing Activities</t>
  </si>
  <si>
    <t>Deferred Tax Liabilities</t>
  </si>
  <si>
    <t>Working Capital Loan</t>
  </si>
  <si>
    <t>Contribution to WPPF</t>
  </si>
  <si>
    <t>Current Liabilities</t>
  </si>
  <si>
    <t>Liabilities for Other Finance</t>
  </si>
  <si>
    <t>Profit Before Taxation</t>
  </si>
  <si>
    <t>Short Term Credit Facility</t>
  </si>
  <si>
    <t>(Repayment)/ Receipt of short term loan</t>
  </si>
  <si>
    <t xml:space="preserve">Trade Payables </t>
  </si>
  <si>
    <t>Dividend Paid</t>
  </si>
  <si>
    <t>Liabilities for Goods</t>
  </si>
  <si>
    <t>Provision for Taxation</t>
  </si>
  <si>
    <t>Liabilities for Expenses</t>
  </si>
  <si>
    <t>Deferred Tax (Expenses)/ Income</t>
  </si>
  <si>
    <t>Security deposit</t>
  </si>
  <si>
    <t>Income Tax Expenses</t>
  </si>
  <si>
    <t>Provision for Income Tax</t>
  </si>
  <si>
    <t>Net Change in Cash Flows</t>
  </si>
  <si>
    <t>Workers Profit Participation Fund</t>
  </si>
  <si>
    <t>Net Profit</t>
  </si>
  <si>
    <t>Other Liabilities</t>
  </si>
  <si>
    <t>Cash and Cash Equivalents at Beginning Period</t>
  </si>
  <si>
    <t>Unclaimed Dividend</t>
  </si>
  <si>
    <t>Cash and Cash Equivalents at End of Period</t>
  </si>
  <si>
    <t>Earnings per share (par value Taka 10)</t>
  </si>
  <si>
    <t>Net Operating Cash Flow Per Share</t>
  </si>
  <si>
    <t>Shareholders’ Equity</t>
  </si>
  <si>
    <t>Share Capital</t>
  </si>
  <si>
    <t>Retained Earning</t>
  </si>
  <si>
    <t>Shares to Calculate EPS</t>
  </si>
  <si>
    <t>Shares to Calculate NOCFPS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</si>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</sst>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</font>
    <font>
      <b/>
      <u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41" fontId="6" fillId="0" borderId="0" xfId="0" applyNumberFormat="1" applyFont="1" applyAlignment="1"/>
    <xf numFmtId="0" fontId="7" fillId="0" borderId="0" xfId="0" applyFont="1"/>
    <xf numFmtId="41" fontId="1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2" fillId="0" borderId="0" xfId="0" applyNumberFormat="1" applyFont="1" applyAlignment="1">
      <alignment horizontal="right"/>
    </xf>
    <xf numFmtId="41" fontId="1" fillId="0" borderId="3" xfId="0" applyNumberFormat="1" applyFont="1" applyBorder="1"/>
    <xf numFmtId="41" fontId="1" fillId="2" borderId="0" xfId="0" applyNumberFormat="1" applyFont="1" applyFill="1"/>
    <xf numFmtId="165" fontId="1" fillId="0" borderId="4" xfId="0" applyNumberFormat="1" applyFont="1" applyBorder="1"/>
    <xf numFmtId="165" fontId="1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25" customWidth="1"/>
    <col min="2" max="3" width="12.125" customWidth="1"/>
    <col min="4" max="4" width="11" customWidth="1"/>
    <col min="5" max="6" width="12.125" customWidth="1"/>
    <col min="7" max="7" width="13.125" customWidth="1"/>
    <col min="8" max="8" width="10.875" customWidth="1"/>
    <col min="9" max="9" width="1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8" t="s">
        <v>8</v>
      </c>
      <c r="B6" s="4"/>
      <c r="C6" s="4"/>
      <c r="D6" s="4"/>
      <c r="E6" s="4"/>
      <c r="F6" s="4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0" t="s">
        <v>11</v>
      </c>
      <c r="B7" s="13">
        <f t="shared" ref="B7:I7" si="0">SUM(B8:B9)</f>
        <v>62304000</v>
      </c>
      <c r="C7" s="13">
        <f t="shared" si="0"/>
        <v>67441000</v>
      </c>
      <c r="D7" s="13">
        <f t="shared" si="0"/>
        <v>63861000</v>
      </c>
      <c r="E7" s="13">
        <f t="shared" si="0"/>
        <v>57387000</v>
      </c>
      <c r="F7" s="13">
        <f t="shared" si="0"/>
        <v>54492000</v>
      </c>
      <c r="G7" s="13">
        <f t="shared" si="0"/>
        <v>51598000</v>
      </c>
      <c r="H7" s="13">
        <f t="shared" si="0"/>
        <v>46387000</v>
      </c>
      <c r="I7" s="13">
        <f t="shared" si="0"/>
        <v>44070000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17</v>
      </c>
      <c r="B8" s="2">
        <v>62304000</v>
      </c>
      <c r="C8" s="2">
        <v>67441000</v>
      </c>
      <c r="D8" s="2">
        <v>63861000</v>
      </c>
      <c r="E8" s="2">
        <v>57387000</v>
      </c>
      <c r="F8" s="2">
        <v>54492000</v>
      </c>
      <c r="G8" s="2">
        <v>51598000</v>
      </c>
      <c r="H8" s="11">
        <v>46387000</v>
      </c>
      <c r="I8" s="11">
        <v>44070000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19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0" t="s">
        <v>23</v>
      </c>
      <c r="B11" s="13">
        <f t="shared" ref="B11:I11" si="1">SUM(B12:B15)</f>
        <v>386202000</v>
      </c>
      <c r="C11" s="13">
        <f t="shared" si="1"/>
        <v>441214000</v>
      </c>
      <c r="D11" s="13">
        <f t="shared" si="1"/>
        <v>412548000</v>
      </c>
      <c r="E11" s="13">
        <f t="shared" si="1"/>
        <v>476869000</v>
      </c>
      <c r="F11" s="13">
        <f t="shared" si="1"/>
        <v>496056000</v>
      </c>
      <c r="G11" s="13">
        <f t="shared" si="1"/>
        <v>430086000</v>
      </c>
      <c r="H11" s="13">
        <f t="shared" si="1"/>
        <v>399537000</v>
      </c>
      <c r="I11" s="13">
        <f t="shared" si="1"/>
        <v>474545000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2">
        <v>290936000</v>
      </c>
      <c r="C12" s="2">
        <v>352622000</v>
      </c>
      <c r="D12" s="2">
        <v>296527000</v>
      </c>
      <c r="E12" s="2">
        <v>325670000</v>
      </c>
      <c r="F12" s="2">
        <v>343281000</v>
      </c>
      <c r="G12" s="2">
        <v>312940000</v>
      </c>
      <c r="H12" s="11">
        <v>345770000</v>
      </c>
      <c r="I12" s="11">
        <v>310084000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27</v>
      </c>
      <c r="B13" s="2">
        <v>3051000</v>
      </c>
      <c r="C13" s="2">
        <v>3297000</v>
      </c>
      <c r="D13" s="2">
        <v>3130000</v>
      </c>
      <c r="E13" s="2">
        <v>4784000</v>
      </c>
      <c r="F13" s="2">
        <v>4308000</v>
      </c>
      <c r="G13" s="2">
        <v>4067000</v>
      </c>
      <c r="H13" s="11">
        <v>4040000</v>
      </c>
      <c r="I13" s="11">
        <v>4308000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29</v>
      </c>
      <c r="B14" s="2">
        <v>67136000</v>
      </c>
      <c r="C14" s="2">
        <v>64382000</v>
      </c>
      <c r="D14" s="2">
        <v>71150000</v>
      </c>
      <c r="E14" s="2">
        <v>83768000</v>
      </c>
      <c r="F14" s="2">
        <v>73751000</v>
      </c>
      <c r="G14" s="2">
        <v>72191000</v>
      </c>
      <c r="H14" s="11">
        <v>35605000</v>
      </c>
      <c r="I14" s="11">
        <v>92494000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31</v>
      </c>
      <c r="B15" s="2">
        <v>25079000</v>
      </c>
      <c r="C15" s="2">
        <v>20913000</v>
      </c>
      <c r="D15" s="2">
        <v>41741000</v>
      </c>
      <c r="E15" s="2">
        <v>62647000</v>
      </c>
      <c r="F15" s="2">
        <v>74716000</v>
      </c>
      <c r="G15" s="2">
        <v>40888000</v>
      </c>
      <c r="H15" s="11">
        <v>14122000</v>
      </c>
      <c r="I15" s="11">
        <v>67659000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3"/>
      <c r="B17" s="13">
        <f t="shared" ref="B17:I17" si="2">SUM(B7,B11)</f>
        <v>448506000</v>
      </c>
      <c r="C17" s="13">
        <f t="shared" si="2"/>
        <v>508655000</v>
      </c>
      <c r="D17" s="13">
        <f t="shared" si="2"/>
        <v>476409000</v>
      </c>
      <c r="E17" s="13">
        <f t="shared" si="2"/>
        <v>534256000</v>
      </c>
      <c r="F17" s="13">
        <f t="shared" si="2"/>
        <v>550548000</v>
      </c>
      <c r="G17" s="13">
        <f t="shared" si="2"/>
        <v>481684000</v>
      </c>
      <c r="H17" s="13">
        <f t="shared" si="2"/>
        <v>445924000</v>
      </c>
      <c r="I17" s="13">
        <f t="shared" si="2"/>
        <v>518615000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3"/>
      <c r="B18" s="13"/>
      <c r="C18" s="13"/>
      <c r="D18" s="13"/>
      <c r="E18" s="13"/>
      <c r="F18" s="13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17" t="s">
        <v>37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18" t="s">
        <v>39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41</v>
      </c>
      <c r="B21" s="13">
        <f t="shared" ref="B21:I21" si="3">SUM(B22:B23)</f>
        <v>295000</v>
      </c>
      <c r="C21" s="13">
        <f t="shared" si="3"/>
        <v>714000</v>
      </c>
      <c r="D21" s="13">
        <f t="shared" si="3"/>
        <v>670000</v>
      </c>
      <c r="E21" s="13">
        <f t="shared" si="3"/>
        <v>447000</v>
      </c>
      <c r="F21" s="13">
        <f t="shared" si="3"/>
        <v>413000</v>
      </c>
      <c r="G21" s="13">
        <f t="shared" si="3"/>
        <v>379000</v>
      </c>
      <c r="H21" s="13">
        <f t="shared" si="3"/>
        <v>319000</v>
      </c>
      <c r="I21" s="13">
        <f t="shared" si="3"/>
        <v>293000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44</v>
      </c>
      <c r="B22" s="2">
        <v>295000</v>
      </c>
      <c r="C22" s="2">
        <v>714000</v>
      </c>
      <c r="D22" s="2">
        <v>670000</v>
      </c>
      <c r="E22" s="2">
        <v>447000</v>
      </c>
      <c r="F22" s="2">
        <v>413000</v>
      </c>
      <c r="G22" s="2">
        <v>379000</v>
      </c>
      <c r="H22" s="11">
        <v>319000</v>
      </c>
      <c r="I22" s="11">
        <v>293000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0" t="s">
        <v>47</v>
      </c>
      <c r="B24" s="13">
        <f t="shared" ref="B24:I24" si="4">SUM(B25:B34)</f>
        <v>220131000</v>
      </c>
      <c r="C24" s="13">
        <f t="shared" si="4"/>
        <v>272247000</v>
      </c>
      <c r="D24" s="13">
        <f t="shared" si="4"/>
        <v>231141000</v>
      </c>
      <c r="E24" s="13">
        <f t="shared" si="4"/>
        <v>269282000</v>
      </c>
      <c r="F24" s="13">
        <f t="shared" si="4"/>
        <v>298064000</v>
      </c>
      <c r="G24" s="13">
        <f t="shared" si="4"/>
        <v>220615000</v>
      </c>
      <c r="H24" s="13">
        <f t="shared" si="4"/>
        <v>165134000</v>
      </c>
      <c r="I24" s="13">
        <f t="shared" si="4"/>
        <v>250284000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50</v>
      </c>
      <c r="B25" s="2">
        <v>146671000</v>
      </c>
      <c r="C25" s="2">
        <v>173431000</v>
      </c>
      <c r="D25" s="2">
        <v>155267000</v>
      </c>
      <c r="E25" s="2">
        <v>184895000</v>
      </c>
      <c r="F25" s="2">
        <v>185660000</v>
      </c>
      <c r="G25" s="2">
        <v>129346000</v>
      </c>
      <c r="H25" s="11">
        <v>131619000</v>
      </c>
      <c r="I25" s="11">
        <v>124073000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52</v>
      </c>
      <c r="B26" s="2">
        <v>0</v>
      </c>
      <c r="C26" s="2">
        <v>925000</v>
      </c>
      <c r="D26" s="2">
        <v>1123000</v>
      </c>
      <c r="E26" s="2">
        <v>945000</v>
      </c>
      <c r="F26" s="2">
        <v>942000</v>
      </c>
      <c r="G26" s="2">
        <v>1312000</v>
      </c>
      <c r="H26" s="11">
        <v>3223000</v>
      </c>
      <c r="I26" s="11">
        <v>942000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54</v>
      </c>
      <c r="B27" s="2">
        <v>1233000</v>
      </c>
      <c r="C27" s="2">
        <v>0</v>
      </c>
      <c r="D27" s="2">
        <v>0</v>
      </c>
      <c r="E27" s="2">
        <v>9388000</v>
      </c>
      <c r="F27" s="2">
        <v>0</v>
      </c>
      <c r="G27" s="2"/>
      <c r="H27" s="11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56</v>
      </c>
      <c r="B28" s="2">
        <v>8182000</v>
      </c>
      <c r="C28" s="2">
        <v>10225000</v>
      </c>
      <c r="D28" s="2">
        <v>9197000</v>
      </c>
      <c r="E28" s="2">
        <v>0</v>
      </c>
      <c r="F28" s="2">
        <v>9914000</v>
      </c>
      <c r="G28" s="2">
        <v>10232000</v>
      </c>
      <c r="H28" s="11">
        <v>9598000</v>
      </c>
      <c r="I28" s="11">
        <v>10466000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48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1" t="s">
        <v>58</v>
      </c>
      <c r="B30" s="2">
        <v>3381000</v>
      </c>
      <c r="C30" s="2">
        <v>3381000</v>
      </c>
      <c r="D30" s="2">
        <v>3381000</v>
      </c>
      <c r="E30" s="2">
        <v>3321000</v>
      </c>
      <c r="F30" s="2">
        <v>3321000</v>
      </c>
      <c r="G30" s="2">
        <v>3321000</v>
      </c>
      <c r="H30" s="11">
        <v>3321000</v>
      </c>
      <c r="I30" s="11">
        <v>3322000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60</v>
      </c>
      <c r="B31" s="2">
        <v>51737000</v>
      </c>
      <c r="C31" s="2">
        <v>53162000</v>
      </c>
      <c r="D31" s="2">
        <v>56332000</v>
      </c>
      <c r="E31" s="2">
        <v>63635000</v>
      </c>
      <c r="F31" s="2">
        <v>67423000</v>
      </c>
      <c r="G31" s="2">
        <v>70525000</v>
      </c>
      <c r="H31" s="11">
        <v>10133000</v>
      </c>
      <c r="I31" s="11">
        <v>80537000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62</v>
      </c>
      <c r="B32" s="2">
        <v>2131000</v>
      </c>
      <c r="C32" s="2">
        <v>4434000</v>
      </c>
      <c r="D32" s="2">
        <v>2060000</v>
      </c>
      <c r="E32" s="2">
        <v>3411000</v>
      </c>
      <c r="F32" s="2">
        <v>4125000</v>
      </c>
      <c r="G32" s="2">
        <v>2069000</v>
      </c>
      <c r="H32" s="11">
        <v>3378000</v>
      </c>
      <c r="I32" s="11">
        <v>4082000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66</v>
      </c>
      <c r="B34" s="2">
        <v>6796000</v>
      </c>
      <c r="C34" s="2">
        <v>26689000</v>
      </c>
      <c r="D34" s="2">
        <v>3781000</v>
      </c>
      <c r="E34" s="2">
        <v>3687000</v>
      </c>
      <c r="F34" s="2">
        <v>26679000</v>
      </c>
      <c r="G34" s="2">
        <v>3810000</v>
      </c>
      <c r="H34" s="11">
        <v>3862000</v>
      </c>
      <c r="I34" s="11">
        <v>26862000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3"/>
      <c r="B35" s="13"/>
      <c r="C35" s="13"/>
      <c r="D35" s="2"/>
      <c r="E35" s="1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3"/>
      <c r="B36" s="13">
        <f t="shared" ref="B36:I36" si="5">SUM(B21,B24)</f>
        <v>220426000</v>
      </c>
      <c r="C36" s="13">
        <f t="shared" si="5"/>
        <v>272961000</v>
      </c>
      <c r="D36" s="13">
        <f t="shared" si="5"/>
        <v>231811000</v>
      </c>
      <c r="E36" s="13">
        <f t="shared" si="5"/>
        <v>269729000</v>
      </c>
      <c r="F36" s="13">
        <f t="shared" si="5"/>
        <v>298477000</v>
      </c>
      <c r="G36" s="13">
        <f t="shared" si="5"/>
        <v>220994000</v>
      </c>
      <c r="H36" s="13">
        <f t="shared" si="5"/>
        <v>165453000</v>
      </c>
      <c r="I36" s="13">
        <f t="shared" si="5"/>
        <v>250577000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3"/>
      <c r="B37" s="13"/>
      <c r="C37" s="13"/>
      <c r="D37" s="2"/>
      <c r="E37" s="1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0" t="s">
        <v>70</v>
      </c>
      <c r="B38" s="13">
        <f t="shared" ref="B38:I38" si="6">SUM(B39:B41)</f>
        <v>228080000</v>
      </c>
      <c r="C38" s="13">
        <f t="shared" si="6"/>
        <v>235694000</v>
      </c>
      <c r="D38" s="13">
        <f t="shared" si="6"/>
        <v>244598000</v>
      </c>
      <c r="E38" s="13">
        <f t="shared" si="6"/>
        <v>264527000</v>
      </c>
      <c r="F38" s="13">
        <f t="shared" si="6"/>
        <v>252071000</v>
      </c>
      <c r="G38" s="13">
        <f t="shared" si="6"/>
        <v>260690000</v>
      </c>
      <c r="H38" s="13">
        <f t="shared" si="6"/>
        <v>280471000</v>
      </c>
      <c r="I38" s="13">
        <f t="shared" si="6"/>
        <v>268038000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71</v>
      </c>
      <c r="B39" s="2">
        <v>100000000</v>
      </c>
      <c r="C39" s="2">
        <v>100000000</v>
      </c>
      <c r="D39" s="2">
        <v>100000000</v>
      </c>
      <c r="E39" s="2">
        <v>100000000</v>
      </c>
      <c r="F39" s="2">
        <v>100000000</v>
      </c>
      <c r="G39" s="2">
        <v>100000000</v>
      </c>
      <c r="H39" s="11">
        <v>100000000</v>
      </c>
      <c r="I39" s="11">
        <v>100000000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72</v>
      </c>
      <c r="B40" s="2">
        <v>128080000</v>
      </c>
      <c r="C40" s="2">
        <v>135694000</v>
      </c>
      <c r="D40" s="2">
        <v>144598000</v>
      </c>
      <c r="E40" s="2">
        <v>164527000</v>
      </c>
      <c r="F40" s="2">
        <v>152071000</v>
      </c>
      <c r="G40" s="2">
        <v>160690000</v>
      </c>
      <c r="H40" s="11">
        <v>180471000</v>
      </c>
      <c r="I40" s="11">
        <v>168038000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3"/>
      <c r="B42" s="13">
        <f t="shared" ref="B42:I42" si="7">SUM(B38,B36)</f>
        <v>448506000</v>
      </c>
      <c r="C42" s="13">
        <f t="shared" si="7"/>
        <v>508655000</v>
      </c>
      <c r="D42" s="13">
        <f t="shared" si="7"/>
        <v>476409000</v>
      </c>
      <c r="E42" s="13">
        <f t="shared" si="7"/>
        <v>534256000</v>
      </c>
      <c r="F42" s="13">
        <f t="shared" si="7"/>
        <v>550548000</v>
      </c>
      <c r="G42" s="13">
        <f t="shared" si="7"/>
        <v>481684000</v>
      </c>
      <c r="H42" s="13">
        <f t="shared" si="7"/>
        <v>445924000</v>
      </c>
      <c r="I42" s="13">
        <f t="shared" si="7"/>
        <v>518615000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9" t="s">
        <v>75</v>
      </c>
      <c r="B44" s="23">
        <f t="shared" ref="B44:I44" si="8">B38/(B39/10)</f>
        <v>22.808</v>
      </c>
      <c r="C44" s="23">
        <f t="shared" si="8"/>
        <v>23.569400000000002</v>
      </c>
      <c r="D44" s="23">
        <f t="shared" si="8"/>
        <v>24.459800000000001</v>
      </c>
      <c r="E44" s="23">
        <f t="shared" si="8"/>
        <v>26.4527</v>
      </c>
      <c r="F44" s="23">
        <f t="shared" si="8"/>
        <v>25.207100000000001</v>
      </c>
      <c r="G44" s="23">
        <f t="shared" si="8"/>
        <v>26.068999999999999</v>
      </c>
      <c r="H44" s="23">
        <f t="shared" si="8"/>
        <v>28.0471</v>
      </c>
      <c r="I44" s="23">
        <f t="shared" si="8"/>
        <v>26.803799999999999</v>
      </c>
      <c r="J44" s="2"/>
      <c r="K44" s="2"/>
      <c r="L44" s="2"/>
      <c r="M44" s="2"/>
      <c r="N44" s="2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9" t="s">
        <v>76</v>
      </c>
      <c r="B45" s="2">
        <f t="shared" ref="B45:I45" si="9">B39/10</f>
        <v>10000000</v>
      </c>
      <c r="C45" s="2">
        <f t="shared" si="9"/>
        <v>10000000</v>
      </c>
      <c r="D45" s="2">
        <f t="shared" si="9"/>
        <v>10000000</v>
      </c>
      <c r="E45" s="2">
        <f t="shared" si="9"/>
        <v>10000000</v>
      </c>
      <c r="F45" s="2">
        <f t="shared" si="9"/>
        <v>10000000</v>
      </c>
      <c r="G45" s="2">
        <f t="shared" si="9"/>
        <v>10000000</v>
      </c>
      <c r="H45" s="2">
        <f t="shared" si="9"/>
        <v>10000000</v>
      </c>
      <c r="I45" s="2">
        <f t="shared" si="9"/>
        <v>10000000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.375" customWidth="1"/>
    <col min="2" max="3" width="12.875" customWidth="1"/>
    <col min="4" max="4" width="12.5" customWidth="1"/>
    <col min="5" max="6" width="12.875" customWidth="1"/>
    <col min="7" max="7" width="13.5" customWidth="1"/>
    <col min="8" max="9" width="11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3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9" t="s">
        <v>9</v>
      </c>
      <c r="B6" s="2">
        <v>854092000</v>
      </c>
      <c r="C6" s="2">
        <v>677236000</v>
      </c>
      <c r="D6" s="2">
        <v>923838000</v>
      </c>
      <c r="E6" s="2">
        <v>354276000</v>
      </c>
      <c r="F6" s="2">
        <v>734644000</v>
      </c>
      <c r="G6" s="2">
        <v>1010670000</v>
      </c>
      <c r="H6" s="11">
        <v>369787000</v>
      </c>
      <c r="I6" s="11">
        <v>763526000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2" t="s">
        <v>13</v>
      </c>
      <c r="B7" s="2">
        <v>679601000</v>
      </c>
      <c r="C7" s="2">
        <v>539273000</v>
      </c>
      <c r="D7" s="2">
        <v>735770000</v>
      </c>
      <c r="E7" s="2">
        <v>283179000</v>
      </c>
      <c r="F7" s="2">
        <v>585039000</v>
      </c>
      <c r="G7" s="2">
        <v>804720000</v>
      </c>
      <c r="H7" s="11">
        <v>295540000</v>
      </c>
      <c r="I7" s="11">
        <v>608094000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9" t="s">
        <v>15</v>
      </c>
      <c r="B8" s="13">
        <f t="shared" ref="B8:I8" si="0">B6-B7</f>
        <v>174491000</v>
      </c>
      <c r="C8" s="13">
        <f t="shared" si="0"/>
        <v>137963000</v>
      </c>
      <c r="D8" s="13">
        <f t="shared" si="0"/>
        <v>188068000</v>
      </c>
      <c r="E8" s="13">
        <f t="shared" si="0"/>
        <v>71097000</v>
      </c>
      <c r="F8" s="13">
        <f t="shared" si="0"/>
        <v>149605000</v>
      </c>
      <c r="G8" s="13">
        <f t="shared" si="0"/>
        <v>205950000</v>
      </c>
      <c r="H8" s="13">
        <f t="shared" si="0"/>
        <v>74247000</v>
      </c>
      <c r="I8" s="13">
        <f t="shared" si="0"/>
        <v>155432000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3"/>
      <c r="B9" s="13"/>
      <c r="C9" s="13"/>
      <c r="D9" s="2"/>
      <c r="E9" s="1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9" t="s">
        <v>22</v>
      </c>
      <c r="B10" s="13">
        <f t="shared" ref="B10:I10" si="1">SUM(B11:B13)</f>
        <v>96525000</v>
      </c>
      <c r="C10" s="13">
        <f t="shared" si="1"/>
        <v>85774000</v>
      </c>
      <c r="D10" s="13">
        <f t="shared" si="1"/>
        <v>114649000</v>
      </c>
      <c r="E10" s="13">
        <f t="shared" si="1"/>
        <v>44152000</v>
      </c>
      <c r="F10" s="13">
        <f t="shared" si="1"/>
        <v>94964000</v>
      </c>
      <c r="G10" s="13">
        <f t="shared" si="1"/>
        <v>128517000</v>
      </c>
      <c r="H10" s="13">
        <f t="shared" si="1"/>
        <v>47535000</v>
      </c>
      <c r="I10" s="13">
        <f t="shared" si="1"/>
        <v>101897000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24</v>
      </c>
      <c r="B11" s="2">
        <v>24562000</v>
      </c>
      <c r="C11" s="2">
        <v>20447000</v>
      </c>
      <c r="D11" s="2">
        <v>28089000</v>
      </c>
      <c r="E11" s="2">
        <v>10568000</v>
      </c>
      <c r="F11" s="2">
        <v>22563000</v>
      </c>
      <c r="G11" s="2">
        <v>31552000</v>
      </c>
      <c r="H11" s="11">
        <v>11442000</v>
      </c>
      <c r="I11" s="11">
        <v>24417000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26</v>
      </c>
      <c r="B12" s="2">
        <v>43568000</v>
      </c>
      <c r="C12" s="2">
        <v>39089000</v>
      </c>
      <c r="D12" s="2">
        <v>51378000</v>
      </c>
      <c r="E12" s="2">
        <v>20856000</v>
      </c>
      <c r="F12" s="2">
        <v>43407000</v>
      </c>
      <c r="G12" s="2">
        <v>57381000</v>
      </c>
      <c r="H12" s="11">
        <v>22622000</v>
      </c>
      <c r="I12" s="11">
        <v>47200000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28</v>
      </c>
      <c r="B13" s="2">
        <v>28395000</v>
      </c>
      <c r="C13" s="2">
        <v>26238000</v>
      </c>
      <c r="D13" s="2">
        <v>35182000</v>
      </c>
      <c r="E13" s="2">
        <v>12728000</v>
      </c>
      <c r="F13" s="2">
        <v>28994000</v>
      </c>
      <c r="G13" s="2">
        <v>39584000</v>
      </c>
      <c r="H13" s="11">
        <v>13471000</v>
      </c>
      <c r="I13" s="11">
        <v>30280000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9" t="s">
        <v>33</v>
      </c>
      <c r="B16" s="13">
        <f t="shared" ref="B16:I16" si="2">B8-B10</f>
        <v>77966000</v>
      </c>
      <c r="C16" s="13">
        <f t="shared" si="2"/>
        <v>52189000</v>
      </c>
      <c r="D16" s="13">
        <f t="shared" si="2"/>
        <v>73419000</v>
      </c>
      <c r="E16" s="13">
        <f t="shared" si="2"/>
        <v>26945000</v>
      </c>
      <c r="F16" s="13">
        <f t="shared" si="2"/>
        <v>54641000</v>
      </c>
      <c r="G16" s="13">
        <f t="shared" si="2"/>
        <v>77433000</v>
      </c>
      <c r="H16" s="13">
        <f t="shared" si="2"/>
        <v>26712000</v>
      </c>
      <c r="I16" s="13">
        <f t="shared" si="2"/>
        <v>53535000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6" t="s">
        <v>35</v>
      </c>
      <c r="B17" s="13"/>
      <c r="C17" s="13"/>
      <c r="D17" s="13"/>
      <c r="E17" s="13"/>
      <c r="F17" s="13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38</v>
      </c>
      <c r="B18" s="2">
        <v>35890000</v>
      </c>
      <c r="C18" s="2">
        <v>21621000</v>
      </c>
      <c r="D18" s="2">
        <v>30173000</v>
      </c>
      <c r="E18" s="2">
        <v>10783000</v>
      </c>
      <c r="F18" s="2">
        <v>23467000</v>
      </c>
      <c r="G18" s="2">
        <v>34584000</v>
      </c>
      <c r="H18" s="11">
        <v>10983000</v>
      </c>
      <c r="I18" s="11">
        <v>23012000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40</v>
      </c>
      <c r="B19" s="2"/>
      <c r="C19" s="2"/>
      <c r="D19" s="19"/>
      <c r="E19" s="2"/>
      <c r="F19" s="2"/>
      <c r="G19" s="2">
        <v>597000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9" t="s">
        <v>42</v>
      </c>
      <c r="B20" s="13">
        <f t="shared" ref="B20:I20" si="3">B16-B18+B19</f>
        <v>42076000</v>
      </c>
      <c r="C20" s="13">
        <f t="shared" si="3"/>
        <v>30568000</v>
      </c>
      <c r="D20" s="13">
        <f t="shared" si="3"/>
        <v>43246000</v>
      </c>
      <c r="E20" s="13">
        <f t="shared" si="3"/>
        <v>16162000</v>
      </c>
      <c r="F20" s="13">
        <f t="shared" si="3"/>
        <v>31174000</v>
      </c>
      <c r="G20" s="13">
        <f t="shared" si="3"/>
        <v>43446000</v>
      </c>
      <c r="H20" s="13">
        <f t="shared" si="3"/>
        <v>15729000</v>
      </c>
      <c r="I20" s="13">
        <f t="shared" si="3"/>
        <v>30523000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13"/>
      <c r="C21" s="13"/>
      <c r="D21" s="13"/>
      <c r="E21" s="13"/>
      <c r="F21" s="1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46</v>
      </c>
      <c r="B22" s="2">
        <v>2004000</v>
      </c>
      <c r="C22" s="2">
        <v>1456000</v>
      </c>
      <c r="D22" s="2">
        <v>2060000</v>
      </c>
      <c r="E22" s="2">
        <v>770000</v>
      </c>
      <c r="F22" s="2">
        <v>1484000</v>
      </c>
      <c r="G22" s="2">
        <v>2069000</v>
      </c>
      <c r="H22" s="11">
        <v>749000</v>
      </c>
      <c r="I22" s="11">
        <v>1453000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/>
      <c r="B23" s="13"/>
      <c r="C23" s="13"/>
      <c r="D23" s="13"/>
      <c r="E23" s="13"/>
      <c r="F23" s="1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9" t="s">
        <v>49</v>
      </c>
      <c r="B24" s="13">
        <f t="shared" ref="B24:I24" si="4">B20-B22</f>
        <v>40072000</v>
      </c>
      <c r="C24" s="13">
        <f t="shared" si="4"/>
        <v>29112000</v>
      </c>
      <c r="D24" s="13">
        <f t="shared" si="4"/>
        <v>41186000</v>
      </c>
      <c r="E24" s="13">
        <f t="shared" si="4"/>
        <v>15392000</v>
      </c>
      <c r="F24" s="13">
        <f t="shared" si="4"/>
        <v>29690000</v>
      </c>
      <c r="G24" s="13">
        <f t="shared" si="4"/>
        <v>41377000</v>
      </c>
      <c r="H24" s="13">
        <f t="shared" si="4"/>
        <v>14980000</v>
      </c>
      <c r="I24" s="13">
        <f t="shared" si="4"/>
        <v>29070000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13"/>
      <c r="C25" s="13"/>
      <c r="D25" s="13"/>
      <c r="E25" s="13"/>
      <c r="F25" s="1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55</v>
      </c>
      <c r="B26" s="13">
        <f t="shared" ref="B26:I26" si="5">SUM(B27:B28)</f>
        <v>10018000</v>
      </c>
      <c r="C26" s="13">
        <f t="shared" si="5"/>
        <v>-7642000</v>
      </c>
      <c r="D26" s="13">
        <f t="shared" si="5"/>
        <v>-10812000</v>
      </c>
      <c r="E26" s="13">
        <f t="shared" si="5"/>
        <v>4040000</v>
      </c>
      <c r="F26" s="13">
        <f t="shared" si="5"/>
        <v>-7794000</v>
      </c>
      <c r="G26" s="13">
        <f t="shared" si="5"/>
        <v>-10862000</v>
      </c>
      <c r="H26" s="13">
        <f t="shared" si="5"/>
        <v>-3745000</v>
      </c>
      <c r="I26" s="13">
        <f t="shared" si="5"/>
        <v>-7268000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57</v>
      </c>
      <c r="B27" s="2">
        <v>-96000</v>
      </c>
      <c r="C27" s="2">
        <v>-56000</v>
      </c>
      <c r="D27" s="2">
        <v>-10800000</v>
      </c>
      <c r="E27" s="2">
        <v>-34000</v>
      </c>
      <c r="F27" s="2">
        <v>68000</v>
      </c>
      <c r="G27" s="2">
        <v>102000</v>
      </c>
      <c r="H27" s="11">
        <v>26000</v>
      </c>
      <c r="I27" s="11">
        <v>52000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59</v>
      </c>
      <c r="B28" s="2">
        <v>10114000</v>
      </c>
      <c r="C28" s="2">
        <v>-7586000</v>
      </c>
      <c r="D28" s="2">
        <v>-12000</v>
      </c>
      <c r="E28" s="2">
        <v>4074000</v>
      </c>
      <c r="F28" s="2">
        <v>-7862000</v>
      </c>
      <c r="G28" s="2">
        <v>-10964000</v>
      </c>
      <c r="H28" s="11">
        <v>-3771000</v>
      </c>
      <c r="I28" s="11">
        <v>-7320000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 t="s">
        <v>63</v>
      </c>
      <c r="B30" s="20">
        <f>B24-B26</f>
        <v>30054000</v>
      </c>
      <c r="C30" s="20">
        <f t="shared" ref="C30:I30" si="6">C24+C26</f>
        <v>21470000</v>
      </c>
      <c r="D30" s="20">
        <f t="shared" si="6"/>
        <v>30374000</v>
      </c>
      <c r="E30" s="20">
        <f t="shared" si="6"/>
        <v>19432000</v>
      </c>
      <c r="F30" s="20">
        <f t="shared" si="6"/>
        <v>21896000</v>
      </c>
      <c r="G30" s="20">
        <f t="shared" si="6"/>
        <v>30515000</v>
      </c>
      <c r="H30" s="20">
        <f t="shared" si="6"/>
        <v>11235000</v>
      </c>
      <c r="I30" s="20">
        <f t="shared" si="6"/>
        <v>21802000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/>
      <c r="B31" s="13"/>
      <c r="C31" s="13"/>
      <c r="D31" s="13"/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 t="s">
        <v>68</v>
      </c>
      <c r="B32" s="22">
        <f>B30/('1'!B39/10)</f>
        <v>3.0053999999999998</v>
      </c>
      <c r="C32" s="22">
        <f>C30/('1'!C39/10)</f>
        <v>2.1469999999999998</v>
      </c>
      <c r="D32" s="22">
        <f>D30/('1'!D39/10)</f>
        <v>3.0373999999999999</v>
      </c>
      <c r="E32" s="22">
        <f>E30/('1'!E39/10)</f>
        <v>1.9432</v>
      </c>
      <c r="F32" s="22">
        <f>F30/('1'!F39/10)</f>
        <v>2.1896</v>
      </c>
      <c r="G32" s="22">
        <f>G30/('1'!G39/10)</f>
        <v>3.0514999999999999</v>
      </c>
      <c r="H32" s="22">
        <f>H30/('1'!H39/10)</f>
        <v>1.1234999999999999</v>
      </c>
      <c r="I32" s="22">
        <f>I30/('1'!I39/10)</f>
        <v>2.1802000000000001</v>
      </c>
      <c r="J32" s="2"/>
      <c r="K32" s="2"/>
      <c r="L32" s="2"/>
      <c r="M32" s="2"/>
      <c r="N32" s="2"/>
      <c r="O32" s="2"/>
      <c r="P32" s="2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16" t="s">
        <v>73</v>
      </c>
      <c r="B33" s="2"/>
      <c r="C33" s="2"/>
      <c r="D33" s="2"/>
      <c r="E33" s="1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22" sqref="H22"/>
    </sheetView>
  </sheetViews>
  <sheetFormatPr defaultColWidth="12.625" defaultRowHeight="15" customHeight="1" x14ac:dyDescent="0.2"/>
  <cols>
    <col min="1" max="1" width="33.5" customWidth="1"/>
    <col min="2" max="3" width="12.875" customWidth="1"/>
    <col min="4" max="4" width="12.5" customWidth="1"/>
    <col min="5" max="5" width="13.125" customWidth="1"/>
    <col min="6" max="6" width="12.875" customWidth="1"/>
    <col min="7" max="7" width="14.375" customWidth="1"/>
    <col min="8" max="8" width="15.25" customWidth="1"/>
    <col min="9" max="9" width="11.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1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5"/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  <c r="G5" s="6">
        <v>43555</v>
      </c>
      <c r="H5" s="7">
        <v>43738</v>
      </c>
      <c r="I5" s="7">
        <v>43830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9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>
        <v>857684000</v>
      </c>
      <c r="C7" s="2">
        <v>678431000</v>
      </c>
      <c r="D7" s="2">
        <v>925645000</v>
      </c>
      <c r="E7" s="2">
        <v>352806000</v>
      </c>
      <c r="F7" s="2">
        <v>733650000</v>
      </c>
      <c r="G7" s="2">
        <v>1010514000</v>
      </c>
      <c r="H7" s="11">
        <v>369085000</v>
      </c>
      <c r="I7" s="11">
        <v>762556000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14</v>
      </c>
      <c r="B8" s="2">
        <v>0</v>
      </c>
      <c r="C8" s="2">
        <v>0</v>
      </c>
      <c r="D8" s="2">
        <v>0</v>
      </c>
      <c r="E8" s="2">
        <v>-371038000</v>
      </c>
      <c r="F8" s="2">
        <v>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16</v>
      </c>
      <c r="B9" s="2">
        <v>-737879000</v>
      </c>
      <c r="C9" s="2">
        <v>-658566000</v>
      </c>
      <c r="D9" s="2">
        <v>-830905000</v>
      </c>
      <c r="E9" s="2">
        <v>0</v>
      </c>
      <c r="F9" s="2">
        <v>-725877000</v>
      </c>
      <c r="G9" s="2">
        <v>-935168000</v>
      </c>
      <c r="H9" s="11">
        <v>-394390000</v>
      </c>
      <c r="I9" s="11">
        <v>-713134000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1" t="s">
        <v>18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20</v>
      </c>
      <c r="B11" s="2">
        <v>-35890000</v>
      </c>
      <c r="C11" s="2">
        <v>-21621000</v>
      </c>
      <c r="D11" s="2">
        <v>-30173000</v>
      </c>
      <c r="E11" s="2">
        <v>-10704000</v>
      </c>
      <c r="F11" s="2">
        <v>-23290000</v>
      </c>
      <c r="G11" s="2">
        <v>-34317000</v>
      </c>
      <c r="H11" s="11">
        <v>-11009000</v>
      </c>
      <c r="I11" s="11">
        <v>-22996000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1" t="s">
        <v>21</v>
      </c>
      <c r="B12" s="2">
        <v>-7561000</v>
      </c>
      <c r="C12" s="2">
        <v>-1554000</v>
      </c>
      <c r="D12" s="2">
        <v>-5977000</v>
      </c>
      <c r="E12" s="2">
        <v>-28000</v>
      </c>
      <c r="F12" s="2">
        <v>-2135000</v>
      </c>
      <c r="G12" s="2">
        <v>-13325000</v>
      </c>
      <c r="H12" s="11">
        <v>-1403000</v>
      </c>
      <c r="I12" s="11">
        <v>-3179000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3"/>
      <c r="B13" s="14">
        <f t="shared" ref="B13:I13" si="0">SUM(B7:B12)</f>
        <v>76354000</v>
      </c>
      <c r="C13" s="14">
        <f t="shared" si="0"/>
        <v>-3310000</v>
      </c>
      <c r="D13" s="14">
        <f t="shared" si="0"/>
        <v>58590000</v>
      </c>
      <c r="E13" s="14">
        <f t="shared" si="0"/>
        <v>-28964000</v>
      </c>
      <c r="F13" s="14">
        <f t="shared" si="0"/>
        <v>-17652000</v>
      </c>
      <c r="G13" s="14">
        <f t="shared" si="0"/>
        <v>27704000</v>
      </c>
      <c r="H13" s="14">
        <f t="shared" si="0"/>
        <v>-37717000</v>
      </c>
      <c r="I13" s="14">
        <f t="shared" si="0"/>
        <v>23247000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9" t="s">
        <v>30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5" t="s">
        <v>32</v>
      </c>
      <c r="B16" s="2">
        <v>-21766000</v>
      </c>
      <c r="C16" s="2">
        <v>-319000</v>
      </c>
      <c r="D16" s="2">
        <v>-319000</v>
      </c>
      <c r="E16" s="2">
        <v>0</v>
      </c>
      <c r="F16" s="2">
        <v>0</v>
      </c>
      <c r="G16" s="2">
        <v>0</v>
      </c>
      <c r="H16" s="11">
        <v>0</v>
      </c>
      <c r="I16" s="11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11">
        <v>0</v>
      </c>
      <c r="H17" s="11">
        <v>0</v>
      </c>
      <c r="I17" s="11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 t="s">
        <v>36</v>
      </c>
      <c r="B18" s="2"/>
      <c r="C18" s="2">
        <v>0</v>
      </c>
      <c r="D18" s="2"/>
      <c r="E18" s="2"/>
      <c r="F18" s="2"/>
      <c r="G18" s="11">
        <v>0</v>
      </c>
      <c r="H18" s="11">
        <v>0</v>
      </c>
      <c r="I18" s="11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3"/>
      <c r="B19" s="14">
        <f t="shared" ref="B19:I19" si="1">SUM(B16:B18)</f>
        <v>-21766000</v>
      </c>
      <c r="C19" s="14">
        <f t="shared" si="1"/>
        <v>-319000</v>
      </c>
      <c r="D19" s="14">
        <f t="shared" si="1"/>
        <v>-319000</v>
      </c>
      <c r="E19" s="14">
        <f t="shared" si="1"/>
        <v>0</v>
      </c>
      <c r="F19" s="14">
        <f t="shared" si="1"/>
        <v>0</v>
      </c>
      <c r="G19" s="14">
        <f t="shared" si="1"/>
        <v>0</v>
      </c>
      <c r="H19" s="14">
        <f t="shared" si="1"/>
        <v>0</v>
      </c>
      <c r="I19" s="14">
        <f t="shared" si="1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9" t="s">
        <v>43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45</v>
      </c>
      <c r="B22" s="2"/>
      <c r="C22" s="2"/>
      <c r="D22" s="2"/>
      <c r="E22" s="2"/>
      <c r="F22" s="2"/>
      <c r="G22" s="2"/>
      <c r="H22" s="11">
        <v>0</v>
      </c>
      <c r="I22" s="11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48</v>
      </c>
      <c r="B23" s="2"/>
      <c r="C23" s="2"/>
      <c r="D23" s="2"/>
      <c r="E23" s="2"/>
      <c r="F23" s="2"/>
      <c r="G23" s="2"/>
      <c r="H23" s="11">
        <v>0</v>
      </c>
      <c r="I23" s="11"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51</v>
      </c>
      <c r="B24" s="2">
        <v>-48851000</v>
      </c>
      <c r="C24" s="2">
        <v>9930000</v>
      </c>
      <c r="D24" s="2">
        <v>-8234000</v>
      </c>
      <c r="E24" s="2">
        <v>17577000</v>
      </c>
      <c r="F24" s="2">
        <v>18342000</v>
      </c>
      <c r="G24" s="2">
        <v>-37973000</v>
      </c>
      <c r="H24" s="11">
        <v>21589000</v>
      </c>
      <c r="I24" s="11">
        <v>14043000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53</v>
      </c>
      <c r="B25" s="2">
        <v>-23264000</v>
      </c>
      <c r="C25" s="2">
        <v>-21000</v>
      </c>
      <c r="D25" s="2">
        <v>-22929000</v>
      </c>
      <c r="E25" s="2">
        <v>0</v>
      </c>
      <c r="F25" s="2">
        <v>-8000</v>
      </c>
      <c r="G25" s="2">
        <v>-22877000</v>
      </c>
      <c r="H25" s="11">
        <v>0</v>
      </c>
      <c r="I25" s="11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3"/>
      <c r="B26" s="14">
        <f t="shared" ref="B26:I26" si="2">SUM(B22:B25)</f>
        <v>-72115000</v>
      </c>
      <c r="C26" s="14">
        <f t="shared" si="2"/>
        <v>9909000</v>
      </c>
      <c r="D26" s="14">
        <f t="shared" si="2"/>
        <v>-31163000</v>
      </c>
      <c r="E26" s="14">
        <f t="shared" si="2"/>
        <v>17577000</v>
      </c>
      <c r="F26" s="14">
        <f t="shared" si="2"/>
        <v>18334000</v>
      </c>
      <c r="G26" s="14">
        <f t="shared" si="2"/>
        <v>-60850000</v>
      </c>
      <c r="H26" s="14">
        <f t="shared" si="2"/>
        <v>21589000</v>
      </c>
      <c r="I26" s="14">
        <f t="shared" si="2"/>
        <v>14043000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 t="s">
        <v>61</v>
      </c>
      <c r="B28" s="13">
        <f t="shared" ref="B28:I28" si="3">SUM(B13,B19,B26)</f>
        <v>-17527000</v>
      </c>
      <c r="C28" s="13">
        <f t="shared" si="3"/>
        <v>6280000</v>
      </c>
      <c r="D28" s="13">
        <f t="shared" si="3"/>
        <v>27108000</v>
      </c>
      <c r="E28" s="13">
        <f t="shared" si="3"/>
        <v>-11387000</v>
      </c>
      <c r="F28" s="13">
        <f t="shared" si="3"/>
        <v>682000</v>
      </c>
      <c r="G28" s="13">
        <f t="shared" si="3"/>
        <v>-33146000</v>
      </c>
      <c r="H28" s="13">
        <f t="shared" si="3"/>
        <v>-16128000</v>
      </c>
      <c r="I28" s="13">
        <f t="shared" si="3"/>
        <v>37290000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6" t="s">
        <v>65</v>
      </c>
      <c r="B29" s="2">
        <v>42606000</v>
      </c>
      <c r="C29" s="2">
        <v>14633000</v>
      </c>
      <c r="D29" s="2">
        <v>14633000</v>
      </c>
      <c r="E29" s="2">
        <v>74034000</v>
      </c>
      <c r="F29" s="2">
        <v>74034000</v>
      </c>
      <c r="G29" s="2">
        <v>74034000</v>
      </c>
      <c r="H29" s="11">
        <v>30219000</v>
      </c>
      <c r="I29" s="11">
        <v>30219000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9" t="s">
        <v>67</v>
      </c>
      <c r="B30" s="13">
        <f t="shared" ref="B30:I30" si="4">SUM(B28:B29)</f>
        <v>25079000</v>
      </c>
      <c r="C30" s="13">
        <f t="shared" si="4"/>
        <v>20913000</v>
      </c>
      <c r="D30" s="13">
        <f t="shared" si="4"/>
        <v>41741000</v>
      </c>
      <c r="E30" s="13">
        <f t="shared" si="4"/>
        <v>62647000</v>
      </c>
      <c r="F30" s="13">
        <f t="shared" si="4"/>
        <v>74716000</v>
      </c>
      <c r="G30" s="13">
        <f t="shared" si="4"/>
        <v>40888000</v>
      </c>
      <c r="H30" s="21">
        <f t="shared" si="4"/>
        <v>14091000</v>
      </c>
      <c r="I30" s="13">
        <f t="shared" si="4"/>
        <v>67509000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B31" s="13"/>
      <c r="C31" s="13"/>
      <c r="D31" s="2"/>
      <c r="E31" s="13"/>
      <c r="F31" s="13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9" t="s">
        <v>69</v>
      </c>
      <c r="B32" s="23">
        <f>B13/('1'!B39/10)</f>
        <v>7.6353999999999997</v>
      </c>
      <c r="C32" s="23">
        <f>C13/('1'!C39/10)</f>
        <v>-0.33100000000000002</v>
      </c>
      <c r="D32" s="23">
        <f>D13/('1'!D39/10)</f>
        <v>5.859</v>
      </c>
      <c r="E32" s="23">
        <f>E13/('1'!E39/10)</f>
        <v>-2.8963999999999999</v>
      </c>
      <c r="F32" s="23">
        <f>F13/('1'!F39/10)</f>
        <v>-1.7652000000000001</v>
      </c>
      <c r="G32" s="23">
        <f>G13/('1'!G39/10)</f>
        <v>2.7704</v>
      </c>
      <c r="H32" s="23">
        <f>H13/('1'!H39/10)</f>
        <v>-3.7717000000000001</v>
      </c>
      <c r="I32" s="23">
        <f>I13/('1'!I39/10)</f>
        <v>2.3247</v>
      </c>
      <c r="J32" s="2"/>
      <c r="K32" s="2"/>
      <c r="L32" s="2"/>
      <c r="M32" s="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9" t="s">
        <v>74</v>
      </c>
      <c r="B33" s="2">
        <f>'1'!B39/10</f>
        <v>10000000</v>
      </c>
      <c r="C33" s="2">
        <f>'1'!C39/10</f>
        <v>10000000</v>
      </c>
      <c r="D33" s="2">
        <f>'1'!D39/10</f>
        <v>10000000</v>
      </c>
      <c r="E33" s="2">
        <f>'1'!E39/10</f>
        <v>10000000</v>
      </c>
      <c r="F33" s="2">
        <f>'1'!F39/10</f>
        <v>10000000</v>
      </c>
      <c r="G33" s="2">
        <f>'1'!G39/10</f>
        <v>10000000</v>
      </c>
      <c r="H33" s="2">
        <f>'1'!H39/10</f>
        <v>10000000</v>
      </c>
      <c r="I33" s="2">
        <f>'1'!I39/10</f>
        <v>10000000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2.125" customWidth="1"/>
    <col min="3" max="3" width="10.25" customWidth="1"/>
    <col min="4" max="4" width="10.375" customWidth="1"/>
    <col min="5" max="5" width="11.125" customWidth="1"/>
    <col min="6" max="6" width="10.87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77</v>
      </c>
    </row>
    <row r="3" spans="1:6" x14ac:dyDescent="0.25">
      <c r="A3" s="1" t="s">
        <v>4</v>
      </c>
    </row>
    <row r="4" spans="1: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</row>
    <row r="5" spans="1:6" ht="15.75" x14ac:dyDescent="0.25">
      <c r="B5" s="6">
        <v>42825</v>
      </c>
      <c r="C5" s="6">
        <v>43100</v>
      </c>
      <c r="D5" s="6">
        <v>43190</v>
      </c>
      <c r="E5" s="6">
        <v>43373</v>
      </c>
      <c r="F5" s="6">
        <v>43465</v>
      </c>
    </row>
    <row r="6" spans="1:6" x14ac:dyDescent="0.25">
      <c r="A6" s="12" t="s">
        <v>78</v>
      </c>
      <c r="B6" s="25">
        <f>'2'!B30/'1'!B17</f>
        <v>6.700913700151169E-2</v>
      </c>
      <c r="C6" s="25">
        <f>'2'!C30/'1'!C17</f>
        <v>4.2209356046829384E-2</v>
      </c>
      <c r="D6" s="25">
        <f>'2'!D30/'1'!D17</f>
        <v>6.3756142306295643E-2</v>
      </c>
      <c r="E6" s="25">
        <f>'2'!E30/'1'!E17</f>
        <v>3.6372076307987181E-2</v>
      </c>
      <c r="F6" s="25">
        <f>'2'!F30/'1'!F17</f>
        <v>3.9771282431322975E-2</v>
      </c>
    </row>
    <row r="7" spans="1:6" x14ac:dyDescent="0.25">
      <c r="A7" s="12" t="s">
        <v>79</v>
      </c>
      <c r="B7" s="25">
        <f>'2'!B30/'1'!B38</f>
        <v>0.13176955454226588</v>
      </c>
      <c r="C7" s="25">
        <f>'2'!C30/'1'!C38</f>
        <v>9.1092687976783451E-2</v>
      </c>
      <c r="D7" s="25">
        <f>'2'!D30/'1'!D38</f>
        <v>0.1241792655704462</v>
      </c>
      <c r="E7" s="25">
        <f>'2'!E30/'1'!E38</f>
        <v>7.3459420021396687E-2</v>
      </c>
      <c r="F7" s="25">
        <f>'2'!F30/'1'!F38</f>
        <v>8.6864415184610688E-2</v>
      </c>
    </row>
    <row r="8" spans="1:6" x14ac:dyDescent="0.25">
      <c r="A8" s="12" t="s">
        <v>80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</row>
    <row r="9" spans="1:6" x14ac:dyDescent="0.25">
      <c r="A9" s="12" t="s">
        <v>81</v>
      </c>
      <c r="B9" s="27">
        <f>'1'!B11/'1'!B24</f>
        <v>1.7544189596194992</v>
      </c>
      <c r="C9" s="27">
        <f>'1'!C11/'1'!C24</f>
        <v>1.6206386112610975</v>
      </c>
      <c r="D9" s="27">
        <f>'1'!D11/'1'!D24</f>
        <v>1.784832634625618</v>
      </c>
      <c r="E9" s="27">
        <f>'1'!E11/'1'!E24</f>
        <v>1.7708907390765072</v>
      </c>
      <c r="F9" s="27">
        <f>'1'!F11/'1'!F24</f>
        <v>1.6642600246926835</v>
      </c>
    </row>
    <row r="10" spans="1:6" x14ac:dyDescent="0.25">
      <c r="A10" s="12" t="s">
        <v>82</v>
      </c>
      <c r="B10" s="25">
        <f>'2'!B30/'2'!B6</f>
        <v>3.51882466994188E-2</v>
      </c>
      <c r="C10" s="25">
        <f>'2'!C30/'2'!C6</f>
        <v>3.1702390304118505E-2</v>
      </c>
      <c r="D10" s="25">
        <f>'2'!D30/'2'!D6</f>
        <v>3.2878058707262528E-2</v>
      </c>
      <c r="E10" s="25">
        <f>'2'!E30/'2'!E6</f>
        <v>5.4849891045399633E-2</v>
      </c>
      <c r="F10" s="25">
        <f>'2'!F30/'2'!F6</f>
        <v>2.9804912311269131E-2</v>
      </c>
    </row>
    <row r="11" spans="1:6" x14ac:dyDescent="0.25">
      <c r="A11" s="12" t="s">
        <v>83</v>
      </c>
      <c r="B11" s="25">
        <f>'2'!B16/'2'!B6</f>
        <v>9.1285247959236246E-2</v>
      </c>
      <c r="C11" s="25">
        <f>'2'!C16/'2'!C6</f>
        <v>7.7061762812372647E-2</v>
      </c>
      <c r="D11" s="25">
        <f>'2'!D16/'2'!D6</f>
        <v>7.9471725562273901E-2</v>
      </c>
      <c r="E11" s="25">
        <f>'2'!E16/'2'!E6</f>
        <v>7.6056520904605449E-2</v>
      </c>
      <c r="F11" s="25">
        <f>'2'!F16/'2'!F6</f>
        <v>7.4377521629523963E-2</v>
      </c>
    </row>
    <row r="12" spans="1:6" x14ac:dyDescent="0.25">
      <c r="A12" s="12" t="s">
        <v>84</v>
      </c>
      <c r="B12" s="25">
        <f>'2'!B30/('1'!B38)</f>
        <v>0.13176955454226588</v>
      </c>
      <c r="C12" s="25">
        <f>'2'!C30/('1'!C38)</f>
        <v>9.1092687976783451E-2</v>
      </c>
      <c r="D12" s="25">
        <f>'2'!D30/('1'!D38)</f>
        <v>0.1241792655704462</v>
      </c>
      <c r="E12" s="25">
        <f>'2'!E30/('1'!E38)</f>
        <v>7.3459420021396687E-2</v>
      </c>
      <c r="F12" s="25">
        <f>'2'!F30/('1'!F38)</f>
        <v>8.6864415184610688E-2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2020-04-11T14:55:30Z</dcterms:modified>
</cp:coreProperties>
</file>