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tqtPoFvPTlnmi7l7pFR+JvsJMgQ=="/>
    </ext>
  </extLst>
</workbook>
</file>

<file path=xl/calcChain.xml><?xml version="1.0" encoding="utf-8"?>
<calcChain xmlns="http://schemas.openxmlformats.org/spreadsheetml/2006/main">
  <c r="F12" i="4" l="1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D38" i="3"/>
  <c r="C38" i="3"/>
  <c r="B38" i="3"/>
  <c r="C37" i="3"/>
  <c r="D31" i="3"/>
  <c r="C31" i="3"/>
  <c r="B31" i="3"/>
  <c r="D21" i="3"/>
  <c r="C21" i="3"/>
  <c r="B21" i="3"/>
  <c r="D13" i="3"/>
  <c r="D33" i="3" s="1"/>
  <c r="D35" i="3" s="1"/>
  <c r="C13" i="3"/>
  <c r="C33" i="3" s="1"/>
  <c r="C35" i="3" s="1"/>
  <c r="B13" i="3"/>
  <c r="B37" i="3" s="1"/>
  <c r="D32" i="2"/>
  <c r="C32" i="2"/>
  <c r="B32" i="2"/>
  <c r="D25" i="2"/>
  <c r="C25" i="2"/>
  <c r="B25" i="2"/>
  <c r="B14" i="2"/>
  <c r="B19" i="2" s="1"/>
  <c r="B21" i="2" s="1"/>
  <c r="B23" i="2" s="1"/>
  <c r="B29" i="2" s="1"/>
  <c r="B31" i="2" s="1"/>
  <c r="D10" i="2"/>
  <c r="C10" i="2"/>
  <c r="B10" i="2"/>
  <c r="D8" i="2"/>
  <c r="D14" i="2" s="1"/>
  <c r="D19" i="2" s="1"/>
  <c r="D21" i="2" s="1"/>
  <c r="D23" i="2" s="1"/>
  <c r="D29" i="2" s="1"/>
  <c r="D31" i="2" s="1"/>
  <c r="C8" i="2"/>
  <c r="C14" i="2" s="1"/>
  <c r="C19" i="2" s="1"/>
  <c r="C21" i="2" s="1"/>
  <c r="C23" i="2" s="1"/>
  <c r="C29" i="2" s="1"/>
  <c r="C31" i="2" s="1"/>
  <c r="B8" i="2"/>
  <c r="D61" i="1"/>
  <c r="C61" i="1"/>
  <c r="B61" i="1"/>
  <c r="B60" i="1"/>
  <c r="D55" i="1"/>
  <c r="D49" i="1" s="1"/>
  <c r="D60" i="1" s="1"/>
  <c r="C55" i="1"/>
  <c r="B55" i="1"/>
  <c r="C49" i="1"/>
  <c r="C60" i="1" s="1"/>
  <c r="B49" i="1"/>
  <c r="B47" i="1"/>
  <c r="B58" i="1" s="1"/>
  <c r="D37" i="1"/>
  <c r="D47" i="1" s="1"/>
  <c r="D58" i="1" s="1"/>
  <c r="C37" i="1"/>
  <c r="C47" i="1" s="1"/>
  <c r="C58" i="1" s="1"/>
  <c r="B37" i="1"/>
  <c r="D30" i="1"/>
  <c r="C30" i="1"/>
  <c r="B30" i="1"/>
  <c r="C26" i="1"/>
  <c r="D14" i="1"/>
  <c r="C14" i="1"/>
  <c r="B14" i="1"/>
  <c r="B26" i="1" s="1"/>
  <c r="D7" i="1"/>
  <c r="D26" i="1" s="1"/>
  <c r="C7" i="1"/>
  <c r="B7" i="1"/>
  <c r="B33" i="3" l="1"/>
  <c r="B35" i="3" s="1"/>
  <c r="D37" i="3"/>
</calcChain>
</file>

<file path=xl/sharedStrings.xml><?xml version="1.0" encoding="utf-8"?>
<sst xmlns="http://schemas.openxmlformats.org/spreadsheetml/2006/main" count="126" uniqueCount="108">
  <si>
    <t>Runner Automobiles Limited</t>
  </si>
  <si>
    <t>Balance Sheet</t>
  </si>
  <si>
    <t>Cash Flow Statement</t>
  </si>
  <si>
    <t>Income Statement</t>
  </si>
  <si>
    <t>As at quarter end</t>
  </si>
  <si>
    <t>Quarter 3</t>
  </si>
  <si>
    <t>Quarter 1</t>
  </si>
  <si>
    <t>Quarter 2</t>
  </si>
  <si>
    <t>ASSETS</t>
  </si>
  <si>
    <t>Net Revenues</t>
  </si>
  <si>
    <t>Net Cash Flows - Operating Activities</t>
  </si>
  <si>
    <t>NON CURRENT ASSETS</t>
  </si>
  <si>
    <t>Cash Received from Customers</t>
  </si>
  <si>
    <t>Cost of goods sold</t>
  </si>
  <si>
    <t>Cash Received from Other Income</t>
  </si>
  <si>
    <t>Property,Plant  and  Equipment</t>
  </si>
  <si>
    <t>Gross Profit</t>
  </si>
  <si>
    <t>Cash paid to Suppliers and Employees</t>
  </si>
  <si>
    <t>Foreign exchange loss</t>
  </si>
  <si>
    <t>Capital Work in Progress</t>
  </si>
  <si>
    <t>Interest Paid</t>
  </si>
  <si>
    <t>Investment in Associates and Subsidiaries</t>
  </si>
  <si>
    <t>Trade Receivables</t>
  </si>
  <si>
    <t>Intangible Assets</t>
  </si>
  <si>
    <t>Income Tax Paid</t>
  </si>
  <si>
    <t>Operating Incomes/Expenses</t>
  </si>
  <si>
    <t>CURRENT ASSETS</t>
  </si>
  <si>
    <t>Administrative Expenses</t>
  </si>
  <si>
    <t>Inventories</t>
  </si>
  <si>
    <t>Selling and Distribution Expenses</t>
  </si>
  <si>
    <t>Trade and Other Receivables</t>
  </si>
  <si>
    <t>Interest Expenses</t>
  </si>
  <si>
    <t>Short Term Investments</t>
  </si>
  <si>
    <t>Advances,  Deposits and Prepayments</t>
  </si>
  <si>
    <t>Operating Profit</t>
  </si>
  <si>
    <t>Net Cash Flows - Investment Activities</t>
  </si>
  <si>
    <t>Other Receivables</t>
  </si>
  <si>
    <t>Non-Operating Income/(Expenses)</t>
  </si>
  <si>
    <t>Net Proceeds from sale/ (Purchase of financial assets)</t>
  </si>
  <si>
    <t>Related Party Receivables</t>
  </si>
  <si>
    <t>Inter-Company Receivables</t>
  </si>
  <si>
    <t>Finance costs</t>
  </si>
  <si>
    <t>Cash and Cash Equivalents</t>
  </si>
  <si>
    <t>Receipt from short term investment</t>
  </si>
  <si>
    <t>Other Income/ (Expenses)</t>
  </si>
  <si>
    <t>Advance against land</t>
  </si>
  <si>
    <t>Receipts/ (Payment) to related parties</t>
  </si>
  <si>
    <t>Profit Before contribution to WPPF</t>
  </si>
  <si>
    <t>Investment in Shares</t>
  </si>
  <si>
    <t>Payments for acquisition of property, plant &amp; equipment</t>
  </si>
  <si>
    <t>Contribution to WPPF and Welfare Fund</t>
  </si>
  <si>
    <t>Profit Before Taxation</t>
  </si>
  <si>
    <t>Investment in subsidiaries and associates</t>
  </si>
  <si>
    <t>Tax holiday reserve</t>
  </si>
  <si>
    <t>Liabilities and Capital</t>
  </si>
  <si>
    <t>Provision for Taxation</t>
  </si>
  <si>
    <t>Liabilities</t>
  </si>
  <si>
    <t>Current tax</t>
  </si>
  <si>
    <t>Non Current Liabilities</t>
  </si>
  <si>
    <t>Net Cash Flows - Financing Activities</t>
  </si>
  <si>
    <t>Deffered tax expense</t>
  </si>
  <si>
    <t>Deffered Tax Liability</t>
  </si>
  <si>
    <t>Deffered tax credit/ (expense)</t>
  </si>
  <si>
    <t>Proceeds from borrowings</t>
  </si>
  <si>
    <t>Security Retention Money</t>
  </si>
  <si>
    <t>Net Profit</t>
  </si>
  <si>
    <t>Repayments of borrowings (Principal)</t>
  </si>
  <si>
    <t>Finance Lease net off current portion</t>
  </si>
  <si>
    <t>Loan from Others</t>
  </si>
  <si>
    <t>Repayments of borrowings (Finance Cost)</t>
  </si>
  <si>
    <t>Long Term Loan net off current portion</t>
  </si>
  <si>
    <t>Dividend Paid</t>
  </si>
  <si>
    <t>Earnings per share (par value Taka 10)</t>
  </si>
  <si>
    <t>Proceeds from investment of shareholders</t>
  </si>
  <si>
    <t>Current Liabilities</t>
  </si>
  <si>
    <t>Proceeds from short term loan</t>
  </si>
  <si>
    <t>Finance Lease, Current Portion</t>
  </si>
  <si>
    <t>Long Term Loan - Current portion</t>
  </si>
  <si>
    <t>Shares to Calculate EPS</t>
  </si>
  <si>
    <t>Inter Company Transaction</t>
  </si>
  <si>
    <t>Loan from Directors (Unsecured &amp;  interest free)</t>
  </si>
  <si>
    <t>Short term loan from banks</t>
  </si>
  <si>
    <t>Provision for Income Tax</t>
  </si>
  <si>
    <t>Provision for WPPF and WF</t>
  </si>
  <si>
    <t>Liabilities for expenses and other provision</t>
  </si>
  <si>
    <t>Trade and Other Payables</t>
  </si>
  <si>
    <t>Net Change in Cash Flows</t>
  </si>
  <si>
    <t>Cash and Cash Equivalents at Beginning Period</t>
  </si>
  <si>
    <t>Cash and Cash Equivalents at End of Period</t>
  </si>
  <si>
    <t>Shareholders’ Equity</t>
  </si>
  <si>
    <t>Share Capital</t>
  </si>
  <si>
    <t>Share Premium</t>
  </si>
  <si>
    <t>Net Operating Cash Flow Per Share</t>
  </si>
  <si>
    <t>Share Money Deposits</t>
  </si>
  <si>
    <t>Revaluation Reserve</t>
  </si>
  <si>
    <t>Retained Earnings</t>
  </si>
  <si>
    <t>Non-controlling interest</t>
  </si>
  <si>
    <t>Shares to Calculate NOCFPS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</si>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</sst>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2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0" xfId="0" applyFont="1"/>
    <xf numFmtId="41" fontId="7" fillId="0" borderId="0" xfId="0" applyNumberFormat="1" applyFont="1" applyAlignment="1"/>
    <xf numFmtId="41" fontId="3" fillId="0" borderId="0" xfId="0" applyNumberFormat="1" applyFont="1"/>
    <xf numFmtId="0" fontId="8" fillId="0" borderId="0" xfId="0" applyFont="1"/>
    <xf numFmtId="41" fontId="9" fillId="0" borderId="0" xfId="0" applyNumberFormat="1" applyFont="1" applyAlignment="1"/>
    <xf numFmtId="41" fontId="3" fillId="0" borderId="2" xfId="0" applyNumberFormat="1" applyFont="1" applyBorder="1"/>
    <xf numFmtId="41" fontId="10" fillId="0" borderId="0" xfId="0" applyNumberFormat="1" applyFont="1"/>
    <xf numFmtId="0" fontId="3" fillId="0" borderId="3" xfId="0" applyFont="1" applyBorder="1"/>
    <xf numFmtId="41" fontId="7" fillId="0" borderId="0" xfId="0" applyNumberFormat="1" applyFont="1" applyAlignment="1">
      <alignment wrapText="1"/>
    </xf>
    <xf numFmtId="0" fontId="4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1" fontId="3" fillId="0" borderId="3" xfId="0" applyNumberFormat="1" applyFont="1" applyBorder="1"/>
    <xf numFmtId="165" fontId="3" fillId="0" borderId="4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1.5" customWidth="1"/>
    <col min="2" max="2" width="13.625" customWidth="1"/>
    <col min="3" max="3" width="13.75" customWidth="1"/>
    <col min="4" max="4" width="13.375" customWidth="1"/>
    <col min="5" max="21" width="7.6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s="4" t="s">
        <v>5</v>
      </c>
      <c r="C4" s="4" t="s">
        <v>6</v>
      </c>
      <c r="D4" s="4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x14ac:dyDescent="0.25">
      <c r="A5" s="7"/>
      <c r="B5" s="6">
        <v>43555</v>
      </c>
      <c r="C5" s="8">
        <v>43738</v>
      </c>
      <c r="D5" s="8">
        <v>43830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9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11" t="s">
        <v>11</v>
      </c>
      <c r="B7" s="13">
        <f t="shared" ref="B7:D7" si="0">SUM(B8:B12)</f>
        <v>8595727055</v>
      </c>
      <c r="C7" s="13">
        <f t="shared" si="0"/>
        <v>8128812380</v>
      </c>
      <c r="D7" s="13">
        <f t="shared" si="0"/>
        <v>8440116336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 t="s">
        <v>15</v>
      </c>
      <c r="B8" s="12">
        <v>4115459027</v>
      </c>
      <c r="C8" s="15">
        <v>4313849499</v>
      </c>
      <c r="D8" s="12">
        <v>4297608931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 t="s">
        <v>19</v>
      </c>
      <c r="B9" s="12">
        <v>544301214</v>
      </c>
      <c r="C9" s="15">
        <v>251423658</v>
      </c>
      <c r="D9" s="12">
        <v>251710283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2" t="s">
        <v>21</v>
      </c>
      <c r="B10" s="12">
        <v>0</v>
      </c>
      <c r="C10" s="12">
        <v>0</v>
      </c>
      <c r="D10" s="12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15" t="s">
        <v>22</v>
      </c>
      <c r="B11" s="12">
        <v>3935307834</v>
      </c>
      <c r="C11" s="15">
        <v>3475477666</v>
      </c>
      <c r="D11" s="12">
        <v>3805013198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23</v>
      </c>
      <c r="B12" s="12">
        <v>658980</v>
      </c>
      <c r="C12" s="15">
        <v>88061557</v>
      </c>
      <c r="D12" s="12">
        <v>85783924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1" t="s">
        <v>26</v>
      </c>
      <c r="B14" s="13">
        <f t="shared" ref="B14:D14" si="1">SUM(B15:B24)</f>
        <v>8189910942</v>
      </c>
      <c r="C14" s="13">
        <f t="shared" si="1"/>
        <v>10594742742</v>
      </c>
      <c r="D14" s="13">
        <f t="shared" si="1"/>
        <v>11272618122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 t="s">
        <v>28</v>
      </c>
      <c r="B15" s="12">
        <v>2080519867</v>
      </c>
      <c r="C15" s="15">
        <v>1957019934</v>
      </c>
      <c r="D15" s="12">
        <v>1733812944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2" t="s">
        <v>30</v>
      </c>
      <c r="B16" s="12">
        <v>3471712010</v>
      </c>
      <c r="C16" s="15">
        <v>5384266314</v>
      </c>
      <c r="D16" s="12">
        <v>6009731527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5" t="s">
        <v>32</v>
      </c>
      <c r="B17" s="12">
        <v>1010801354</v>
      </c>
      <c r="C17" s="15">
        <v>1507791074</v>
      </c>
      <c r="D17" s="12">
        <v>1592554019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 t="s">
        <v>33</v>
      </c>
      <c r="B18" s="12">
        <v>807230434</v>
      </c>
      <c r="C18" s="15">
        <v>1054858397</v>
      </c>
      <c r="D18" s="12">
        <v>1118510357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 t="s">
        <v>36</v>
      </c>
      <c r="B19" s="12">
        <v>86753737</v>
      </c>
      <c r="C19" s="15">
        <v>108812580</v>
      </c>
      <c r="D19" s="12">
        <v>104554712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 x14ac:dyDescent="0.25">
      <c r="A20" s="15" t="s">
        <v>39</v>
      </c>
      <c r="B20" s="12">
        <v>29682272</v>
      </c>
      <c r="C20" s="15">
        <v>91710330</v>
      </c>
      <c r="D20" s="12">
        <v>91710330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5">
      <c r="A21" s="2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5">
      <c r="A22" s="2" t="s">
        <v>42</v>
      </c>
      <c r="B22" s="12">
        <v>703211268</v>
      </c>
      <c r="C22" s="15">
        <v>490284113</v>
      </c>
      <c r="D22" s="12">
        <v>621744233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 x14ac:dyDescent="0.25">
      <c r="A23" s="2" t="s">
        <v>45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5">
      <c r="A24" s="2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5">
      <c r="A26" s="13"/>
      <c r="B26" s="13">
        <f t="shared" ref="B26:D26" si="2">SUM(B7,B14)</f>
        <v>16785637997</v>
      </c>
      <c r="C26" s="13">
        <f t="shared" si="2"/>
        <v>18723555122</v>
      </c>
      <c r="D26" s="13">
        <f t="shared" si="2"/>
        <v>19712734458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5">
      <c r="A27" s="1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5">
      <c r="A28" s="20" t="s">
        <v>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5">
      <c r="A29" s="21" t="s">
        <v>56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5">
      <c r="A30" s="11" t="s">
        <v>58</v>
      </c>
      <c r="B30" s="13">
        <f t="shared" ref="B30:D30" si="3">SUM(B31:B35)</f>
        <v>2414112931</v>
      </c>
      <c r="C30" s="13">
        <f t="shared" si="3"/>
        <v>2047035340</v>
      </c>
      <c r="D30" s="13">
        <f t="shared" si="3"/>
        <v>2765763076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5">
      <c r="A31" s="2" t="s">
        <v>61</v>
      </c>
      <c r="B31" s="12">
        <v>113509348</v>
      </c>
      <c r="C31" s="15">
        <v>127217805</v>
      </c>
      <c r="D31" s="12">
        <v>125453270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5">
      <c r="A32" s="2" t="s">
        <v>64</v>
      </c>
      <c r="B32" s="12">
        <v>0</v>
      </c>
      <c r="C32" s="12">
        <v>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5">
      <c r="A33" s="12" t="s">
        <v>67</v>
      </c>
      <c r="B33" s="12">
        <v>1349112</v>
      </c>
      <c r="C33" s="12">
        <v>0</v>
      </c>
      <c r="D33" s="12"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5">
      <c r="A34" s="2" t="s">
        <v>68</v>
      </c>
      <c r="B34" s="12">
        <v>0</v>
      </c>
      <c r="C34" s="12">
        <v>0</v>
      </c>
      <c r="D34" s="12"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5">
      <c r="A35" s="12" t="s">
        <v>70</v>
      </c>
      <c r="B35" s="12">
        <v>2299254471</v>
      </c>
      <c r="C35" s="15">
        <v>1919817535</v>
      </c>
      <c r="D35" s="12">
        <v>2640309806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5">
      <c r="A37" s="11" t="s">
        <v>74</v>
      </c>
      <c r="B37" s="13">
        <f t="shared" ref="B37:D37" si="4">SUM(B38:B45)</f>
        <v>7104030637</v>
      </c>
      <c r="C37" s="13">
        <f t="shared" si="4"/>
        <v>8336895429</v>
      </c>
      <c r="D37" s="13">
        <f t="shared" si="4"/>
        <v>8575573058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 x14ac:dyDescent="0.25">
      <c r="A38" s="2" t="s">
        <v>76</v>
      </c>
      <c r="B38" s="12">
        <v>2722073</v>
      </c>
      <c r="C38" s="15">
        <v>1685959</v>
      </c>
      <c r="D38" s="12">
        <v>1294248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5">
      <c r="A39" s="2" t="s">
        <v>77</v>
      </c>
      <c r="B39" s="12">
        <v>1055626265</v>
      </c>
      <c r="C39" s="15">
        <v>660322343</v>
      </c>
      <c r="D39" s="12">
        <v>1120072394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5">
      <c r="A40" s="2" t="s">
        <v>80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5">
      <c r="A41" s="12" t="s">
        <v>81</v>
      </c>
      <c r="B41" s="12">
        <v>3873541939</v>
      </c>
      <c r="C41" s="15">
        <v>4672045396</v>
      </c>
      <c r="D41" s="12">
        <v>4108989087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5">
      <c r="A42" s="2" t="s">
        <v>82</v>
      </c>
      <c r="B42" s="12">
        <v>319675270</v>
      </c>
      <c r="C42" s="15">
        <v>495613566</v>
      </c>
      <c r="D42" s="12">
        <v>568919990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5">
      <c r="A43" s="15" t="s">
        <v>83</v>
      </c>
      <c r="B43" s="12">
        <v>36209324</v>
      </c>
      <c r="C43" s="15">
        <v>68068470</v>
      </c>
      <c r="D43" s="12">
        <v>47286481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5">
      <c r="A44" s="15" t="s">
        <v>84</v>
      </c>
      <c r="B44" s="12">
        <v>1041446590</v>
      </c>
      <c r="C44" s="15">
        <v>785189464</v>
      </c>
      <c r="D44" s="12">
        <v>923150504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5">
      <c r="A45" s="15" t="s">
        <v>85</v>
      </c>
      <c r="B45" s="12">
        <v>774809176</v>
      </c>
      <c r="C45" s="15">
        <v>1653970231</v>
      </c>
      <c r="D45" s="12">
        <v>1805860354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5">
      <c r="A46" s="1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5">
      <c r="A47" s="13"/>
      <c r="B47" s="13">
        <f t="shared" ref="B47:D47" si="5">SUM(B37,B30)</f>
        <v>9518143568</v>
      </c>
      <c r="C47" s="13">
        <f t="shared" si="5"/>
        <v>10383930769</v>
      </c>
      <c r="D47" s="13">
        <f t="shared" si="5"/>
        <v>11341336134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5">
      <c r="A48" s="1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5">
      <c r="A49" s="11" t="s">
        <v>89</v>
      </c>
      <c r="B49" s="13">
        <f t="shared" ref="B49:D49" si="6">SUM(B55:B56)</f>
        <v>7267494427</v>
      </c>
      <c r="C49" s="13">
        <f t="shared" si="6"/>
        <v>8339624353</v>
      </c>
      <c r="D49" s="13">
        <f t="shared" si="6"/>
        <v>8371398325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5">
      <c r="A50" s="2" t="s">
        <v>90</v>
      </c>
      <c r="B50" s="12">
        <v>942029210</v>
      </c>
      <c r="C50" s="15">
        <v>1081332690</v>
      </c>
      <c r="D50" s="12">
        <v>1135399325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5">
      <c r="A51" s="15" t="s">
        <v>91</v>
      </c>
      <c r="B51" s="12">
        <v>1169832705</v>
      </c>
      <c r="C51" s="15">
        <v>2030529205</v>
      </c>
      <c r="D51" s="12">
        <v>2030529205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5">
      <c r="A52" s="12" t="s">
        <v>93</v>
      </c>
      <c r="B52" s="12">
        <v>294620302</v>
      </c>
      <c r="C52" s="12">
        <v>0</v>
      </c>
      <c r="D52" s="12">
        <v>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5">
      <c r="A53" s="15" t="s">
        <v>94</v>
      </c>
      <c r="B53" s="12">
        <v>1292914142</v>
      </c>
      <c r="C53" s="15">
        <v>1292054852</v>
      </c>
      <c r="D53" s="12">
        <v>1291644677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5">
      <c r="A54" s="2" t="s">
        <v>95</v>
      </c>
      <c r="B54" s="12">
        <v>2540462025</v>
      </c>
      <c r="C54" s="15">
        <v>2828151791</v>
      </c>
      <c r="D54" s="12">
        <v>2764460115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5">
      <c r="A55" s="2"/>
      <c r="B55" s="13">
        <f t="shared" ref="B55:D55" si="7">SUM(B50:B54)</f>
        <v>6239858384</v>
      </c>
      <c r="C55" s="13">
        <f t="shared" si="7"/>
        <v>7232068538</v>
      </c>
      <c r="D55" s="13">
        <f t="shared" si="7"/>
        <v>7222033322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5">
      <c r="A56" s="11" t="s">
        <v>96</v>
      </c>
      <c r="B56" s="12">
        <v>1027636043</v>
      </c>
      <c r="C56" s="15">
        <v>1107555815</v>
      </c>
      <c r="D56" s="12">
        <v>1149365003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5">
      <c r="A58" s="13"/>
      <c r="B58" s="13">
        <f>SUM(B47,B49)+2</f>
        <v>16785637997</v>
      </c>
      <c r="C58" s="13">
        <f>SUM(C47,C49)</f>
        <v>18723555122</v>
      </c>
      <c r="D58" s="13">
        <f>SUM(D47,D49)-1</f>
        <v>19712734458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5">
      <c r="A60" s="10" t="s">
        <v>98</v>
      </c>
      <c r="B60" s="25">
        <f t="shared" ref="B60:D60" si="8">B49/(B50/10)</f>
        <v>77.14723014799084</v>
      </c>
      <c r="C60" s="25">
        <f t="shared" si="8"/>
        <v>77.123575659217337</v>
      </c>
      <c r="D60" s="25">
        <f t="shared" si="8"/>
        <v>73.730872836303647</v>
      </c>
      <c r="E60" s="2"/>
      <c r="F60" s="2"/>
      <c r="G60" s="2"/>
      <c r="H60" s="2"/>
      <c r="I60" s="2"/>
      <c r="J60" s="2"/>
      <c r="K60" s="2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ht="15.75" customHeight="1" x14ac:dyDescent="0.25">
      <c r="A61" s="10" t="s">
        <v>99</v>
      </c>
      <c r="B61" s="2">
        <f t="shared" ref="B61:D61" si="9">B50/10</f>
        <v>94202921</v>
      </c>
      <c r="C61" s="2">
        <f t="shared" si="9"/>
        <v>108133269</v>
      </c>
      <c r="D61" s="2">
        <f t="shared" si="9"/>
        <v>113539932.5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2" width="14.125" customWidth="1"/>
    <col min="3" max="4" width="14.5" customWidth="1"/>
    <col min="5" max="21" width="7.6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s="4" t="s">
        <v>5</v>
      </c>
      <c r="C4" s="4" t="s">
        <v>6</v>
      </c>
      <c r="D4" s="4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x14ac:dyDescent="0.25">
      <c r="A5" s="5"/>
      <c r="B5" s="6">
        <v>43555</v>
      </c>
      <c r="C5" s="8">
        <v>43738</v>
      </c>
      <c r="D5" s="8">
        <v>43830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10" t="s">
        <v>9</v>
      </c>
      <c r="B6" s="12">
        <v>3252651072</v>
      </c>
      <c r="C6" s="12">
        <v>3344242471</v>
      </c>
      <c r="D6" s="12">
        <v>2814676975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14" t="s">
        <v>13</v>
      </c>
      <c r="B7" s="12">
        <v>2431097028</v>
      </c>
      <c r="C7" s="12">
        <v>2415795610</v>
      </c>
      <c r="D7" s="12">
        <v>2120757024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10" t="s">
        <v>16</v>
      </c>
      <c r="B8" s="16">
        <f t="shared" ref="B8:D8" si="0">B6-B7</f>
        <v>821554044</v>
      </c>
      <c r="C8" s="16">
        <f t="shared" si="0"/>
        <v>928446861</v>
      </c>
      <c r="D8" s="16">
        <f t="shared" si="0"/>
        <v>693919951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0" t="s">
        <v>25</v>
      </c>
      <c r="B10" s="13">
        <f t="shared" ref="B10:D10" si="1">SUM(B11:B13)</f>
        <v>509320117</v>
      </c>
      <c r="C10" s="13">
        <f t="shared" si="1"/>
        <v>419164722</v>
      </c>
      <c r="D10" s="13">
        <f t="shared" si="1"/>
        <v>389331887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12" t="s">
        <v>27</v>
      </c>
      <c r="B11" s="12">
        <v>107691569</v>
      </c>
      <c r="C11" s="12">
        <v>96807317</v>
      </c>
      <c r="D11" s="12">
        <v>95592672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2" t="s">
        <v>29</v>
      </c>
      <c r="B12" s="12">
        <v>401628548</v>
      </c>
      <c r="C12" s="12">
        <v>322357405</v>
      </c>
      <c r="D12" s="12">
        <v>293739215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7" t="s">
        <v>31</v>
      </c>
      <c r="B13" s="2"/>
      <c r="C13" s="1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0" t="s">
        <v>34</v>
      </c>
      <c r="B14" s="13">
        <f t="shared" ref="B14:D14" si="2">B8-B10</f>
        <v>312233927</v>
      </c>
      <c r="C14" s="13">
        <f t="shared" si="2"/>
        <v>509282139</v>
      </c>
      <c r="D14" s="13">
        <f t="shared" si="2"/>
        <v>304588064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8" t="s">
        <v>37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2" t="s">
        <v>41</v>
      </c>
      <c r="B16" s="12">
        <v>184919261</v>
      </c>
      <c r="C16" s="12">
        <v>198675273</v>
      </c>
      <c r="D16" s="12">
        <v>144247001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12" t="s">
        <v>44</v>
      </c>
      <c r="B18" s="12">
        <v>41182103</v>
      </c>
      <c r="C18" s="12">
        <v>33921098</v>
      </c>
      <c r="D18" s="12">
        <v>61682252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10" t="s">
        <v>47</v>
      </c>
      <c r="B19" s="13">
        <f t="shared" ref="B19:D19" si="3">B14-B16+B18-B17</f>
        <v>168496769</v>
      </c>
      <c r="C19" s="13">
        <f t="shared" si="3"/>
        <v>344527964</v>
      </c>
      <c r="D19" s="13">
        <f t="shared" si="3"/>
        <v>222023315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 t="s">
        <v>50</v>
      </c>
      <c r="B20" s="12">
        <v>10666656</v>
      </c>
      <c r="C20" s="12">
        <v>17991808</v>
      </c>
      <c r="D20" s="12">
        <v>10572539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10" t="s">
        <v>51</v>
      </c>
      <c r="B21" s="13">
        <f t="shared" ref="B21:D21" si="4">B19-B20</f>
        <v>157830113</v>
      </c>
      <c r="C21" s="13">
        <f t="shared" si="4"/>
        <v>326536156</v>
      </c>
      <c r="D21" s="13">
        <f t="shared" si="4"/>
        <v>211450776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5">
      <c r="A22" s="2" t="s">
        <v>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 x14ac:dyDescent="0.25">
      <c r="A23" s="13"/>
      <c r="B23" s="13">
        <f t="shared" ref="B23:D23" si="5">B21-B22</f>
        <v>157830113</v>
      </c>
      <c r="C23" s="13">
        <f t="shared" si="5"/>
        <v>326536156</v>
      </c>
      <c r="D23" s="13">
        <f t="shared" si="5"/>
        <v>211450776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5">
      <c r="A25" s="11" t="s">
        <v>55</v>
      </c>
      <c r="B25" s="13">
        <f t="shared" ref="B25:D25" si="6">SUM(B26:B28)</f>
        <v>60572909</v>
      </c>
      <c r="C25" s="13">
        <f t="shared" si="6"/>
        <v>114817433</v>
      </c>
      <c r="D25" s="13">
        <f t="shared" si="6"/>
        <v>71559946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5">
      <c r="A26" s="12" t="s">
        <v>57</v>
      </c>
      <c r="B26" s="12">
        <v>63343910</v>
      </c>
      <c r="C26" s="12">
        <v>119063996</v>
      </c>
      <c r="D26" s="12">
        <v>73308074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5">
      <c r="A27" s="12" t="s">
        <v>60</v>
      </c>
      <c r="B27" s="12">
        <v>863559</v>
      </c>
      <c r="C27" s="12">
        <v>1882066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5">
      <c r="A28" s="12" t="s">
        <v>62</v>
      </c>
      <c r="B28" s="12">
        <v>-3634560</v>
      </c>
      <c r="C28" s="12">
        <v>-6128629</v>
      </c>
      <c r="D28" s="12">
        <v>-1748128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5">
      <c r="A29" s="10" t="s">
        <v>65</v>
      </c>
      <c r="B29" s="22">
        <f t="shared" ref="B29:D29" si="7">B23-B25</f>
        <v>97257204</v>
      </c>
      <c r="C29" s="22">
        <f t="shared" si="7"/>
        <v>211718723</v>
      </c>
      <c r="D29" s="22">
        <f t="shared" si="7"/>
        <v>139890830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5">
      <c r="A31" s="10" t="s">
        <v>72</v>
      </c>
      <c r="B31" s="23">
        <f>B29/('1'!B50/10)</f>
        <v>1.032422381042728</v>
      </c>
      <c r="C31" s="23">
        <f>C29/('1'!C50/10)</f>
        <v>1.9579424996390333</v>
      </c>
      <c r="D31" s="23">
        <f>D29/('1'!D50/10)</f>
        <v>1.2320848438059446</v>
      </c>
      <c r="E31" s="2"/>
      <c r="F31" s="2"/>
      <c r="G31" s="2"/>
      <c r="H31" s="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 x14ac:dyDescent="0.25">
      <c r="A32" s="18" t="s">
        <v>78</v>
      </c>
      <c r="B32" s="2">
        <f>'1'!B50/10</f>
        <v>94202921</v>
      </c>
      <c r="C32" s="2">
        <f>'1'!C50/10</f>
        <v>108133269</v>
      </c>
      <c r="D32" s="2">
        <f>'1'!D50/10</f>
        <v>113539932.5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9" sqref="K19"/>
    </sheetView>
  </sheetViews>
  <sheetFormatPr defaultColWidth="12.625" defaultRowHeight="15" customHeight="1" x14ac:dyDescent="0.2"/>
  <cols>
    <col min="1" max="1" width="33.5" customWidth="1"/>
    <col min="2" max="2" width="14.875" customWidth="1"/>
    <col min="3" max="4" width="13.125" customWidth="1"/>
    <col min="5" max="21" width="7.6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B4" s="4" t="s">
        <v>5</v>
      </c>
      <c r="C4" s="4" t="s">
        <v>6</v>
      </c>
      <c r="D4" s="4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x14ac:dyDescent="0.25">
      <c r="A5" s="5"/>
      <c r="B5" s="6">
        <v>43555</v>
      </c>
      <c r="C5" s="8">
        <v>43738</v>
      </c>
      <c r="D5" s="8">
        <v>43830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 t="s">
        <v>12</v>
      </c>
      <c r="B7" s="12">
        <v>2302861036</v>
      </c>
      <c r="C7" s="12">
        <v>2567286143</v>
      </c>
      <c r="D7" s="12">
        <v>1859676230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2" t="s">
        <v>17</v>
      </c>
      <c r="B9" s="12">
        <v>-2192966577</v>
      </c>
      <c r="C9" s="12">
        <v>-2502746346</v>
      </c>
      <c r="D9" s="12">
        <v>-2120035673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 t="s">
        <v>24</v>
      </c>
      <c r="B12" s="12">
        <v>-88048531</v>
      </c>
      <c r="C12" s="12">
        <v>-46382562</v>
      </c>
      <c r="D12" s="12">
        <v>-75789583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3"/>
      <c r="B13" s="16">
        <f t="shared" ref="B13:D13" si="0">SUM(B7:B12)</f>
        <v>21845928</v>
      </c>
      <c r="C13" s="16">
        <f t="shared" si="0"/>
        <v>18157235</v>
      </c>
      <c r="D13" s="16">
        <f t="shared" si="0"/>
        <v>-336149026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0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29.25" x14ac:dyDescent="0.25">
      <c r="A16" s="19" t="s">
        <v>38</v>
      </c>
      <c r="B16" s="12">
        <v>-52070837</v>
      </c>
      <c r="C16" s="12">
        <v>-426024457</v>
      </c>
      <c r="D16" s="12">
        <v>-84762945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9" t="s">
        <v>43</v>
      </c>
      <c r="B17" s="12">
        <v>37043121</v>
      </c>
      <c r="C17" s="12">
        <v>64643252</v>
      </c>
      <c r="D17" s="12">
        <v>65940120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19" t="s">
        <v>46</v>
      </c>
      <c r="B18" s="12">
        <v>0</v>
      </c>
      <c r="C18" s="12">
        <v>-30800000</v>
      </c>
      <c r="D18" s="12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 x14ac:dyDescent="0.25">
      <c r="A19" s="12" t="s">
        <v>49</v>
      </c>
      <c r="B19" s="12">
        <v>-146830428</v>
      </c>
      <c r="C19" s="12">
        <v>-7568559</v>
      </c>
      <c r="D19" s="12">
        <v>-3860230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 x14ac:dyDescent="0.25">
      <c r="A20" s="19" t="s">
        <v>52</v>
      </c>
      <c r="B20" s="12">
        <v>0</v>
      </c>
      <c r="C20" s="12">
        <v>0</v>
      </c>
      <c r="D20" s="12">
        <v>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5">
      <c r="A21" s="13"/>
      <c r="B21" s="16">
        <f t="shared" ref="B21:D21" si="1">SUM(B16:B20)</f>
        <v>-161858144</v>
      </c>
      <c r="C21" s="16">
        <f t="shared" si="1"/>
        <v>-399749764</v>
      </c>
      <c r="D21" s="16">
        <f t="shared" si="1"/>
        <v>-22683055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 x14ac:dyDescent="0.25">
      <c r="A23" s="10" t="s">
        <v>59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5">
      <c r="A24" s="12" t="s">
        <v>63</v>
      </c>
      <c r="B24" s="12">
        <v>527388983</v>
      </c>
      <c r="C24" s="12">
        <v>4060889138</v>
      </c>
      <c r="D24" s="12">
        <v>3321640986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5">
      <c r="A25" s="12" t="s">
        <v>66</v>
      </c>
      <c r="B25" s="12">
        <v>-223120965</v>
      </c>
      <c r="C25" s="12">
        <v>-4304972764</v>
      </c>
      <c r="D25" s="12">
        <v>-2704846684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5">
      <c r="A26" s="12" t="s">
        <v>69</v>
      </c>
      <c r="B26" s="12">
        <v>-184919261</v>
      </c>
      <c r="C26" s="12">
        <v>-137062711</v>
      </c>
      <c r="D26" s="12">
        <v>-121066101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5">
      <c r="A27" s="2" t="s">
        <v>71</v>
      </c>
      <c r="B27" s="12">
        <v>0</v>
      </c>
      <c r="C27" s="2"/>
      <c r="D27" s="12">
        <v>-5436000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5">
      <c r="A28" s="12" t="s">
        <v>73</v>
      </c>
      <c r="B28" s="12">
        <v>294620302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5">
      <c r="A29" s="2" t="s">
        <v>75</v>
      </c>
      <c r="B29" s="12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5">
      <c r="A30" s="2" t="s">
        <v>79</v>
      </c>
      <c r="B30" s="12"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5">
      <c r="A31" s="13"/>
      <c r="B31" s="16">
        <f t="shared" ref="B31:D31" si="2">SUM(B24:B30)</f>
        <v>413969059</v>
      </c>
      <c r="C31" s="16">
        <f t="shared" si="2"/>
        <v>-381146337</v>
      </c>
      <c r="D31" s="16">
        <f t="shared" si="2"/>
        <v>490292201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5">
      <c r="A33" s="3" t="s">
        <v>86</v>
      </c>
      <c r="B33" s="13">
        <f>SUM(B13,B21,B31)-1</f>
        <v>273956842</v>
      </c>
      <c r="C33" s="13">
        <f t="shared" ref="C33:D33" si="3">SUM(C13,C21,C31)</f>
        <v>-762738866</v>
      </c>
      <c r="D33" s="13">
        <f t="shared" si="3"/>
        <v>131460120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5">
      <c r="A34" s="18" t="s">
        <v>87</v>
      </c>
      <c r="B34" s="12">
        <v>429254427</v>
      </c>
      <c r="C34" s="12">
        <v>1253022979</v>
      </c>
      <c r="D34" s="12">
        <v>490284113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5">
      <c r="A35" s="10" t="s">
        <v>88</v>
      </c>
      <c r="B35" s="13">
        <f t="shared" ref="B35:D35" si="4">SUM(B33:B34)</f>
        <v>703211269</v>
      </c>
      <c r="C35" s="13">
        <f t="shared" si="4"/>
        <v>490284113</v>
      </c>
      <c r="D35" s="13">
        <f t="shared" si="4"/>
        <v>621744233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5">
      <c r="A37" s="10" t="s">
        <v>92</v>
      </c>
      <c r="B37" s="25">
        <f>B13/('1'!B50/10)</f>
        <v>0.23190287273576157</v>
      </c>
      <c r="C37" s="25">
        <f>C13/('1'!C50/10)</f>
        <v>0.16791534342682268</v>
      </c>
      <c r="D37" s="25">
        <f>D13/('1'!D50/10)</f>
        <v>-2.9606237963898736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4"/>
      <c r="R37" s="24"/>
      <c r="S37" s="24"/>
      <c r="T37" s="24"/>
      <c r="U37" s="24"/>
    </row>
    <row r="38" spans="1:21" ht="15.75" customHeight="1" x14ac:dyDescent="0.25">
      <c r="A38" s="10" t="s">
        <v>97</v>
      </c>
      <c r="B38" s="2">
        <f>'1'!B50/10</f>
        <v>94202921</v>
      </c>
      <c r="C38" s="2">
        <f>'1'!C50/10</f>
        <v>108133269</v>
      </c>
      <c r="D38" s="2">
        <f>'1'!D50/10</f>
        <v>113539932.5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" customWidth="1"/>
    <col min="3" max="3" width="10.25" customWidth="1"/>
    <col min="4" max="4" width="11.125" customWidth="1"/>
    <col min="5" max="5" width="10.75" customWidth="1"/>
    <col min="6" max="6" width="10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3" t="s">
        <v>100</v>
      </c>
    </row>
    <row r="3" spans="1:6" x14ac:dyDescent="0.25">
      <c r="A3" s="3" t="s">
        <v>4</v>
      </c>
    </row>
    <row r="4" spans="1:6" x14ac:dyDescent="0.25">
      <c r="B4" s="4" t="s">
        <v>5</v>
      </c>
      <c r="C4" s="4" t="s">
        <v>7</v>
      </c>
      <c r="D4" s="4" t="s">
        <v>5</v>
      </c>
      <c r="E4" s="4" t="s">
        <v>6</v>
      </c>
      <c r="F4" s="4" t="s">
        <v>7</v>
      </c>
    </row>
    <row r="5" spans="1:6" ht="15.75" x14ac:dyDescent="0.25"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</row>
    <row r="6" spans="1:6" x14ac:dyDescent="0.25">
      <c r="A6" s="14" t="s">
        <v>101</v>
      </c>
      <c r="B6" s="26" t="e">
        <f t="shared" ref="B6:F6" si="0">#REF!/#REF!</f>
        <v>#REF!</v>
      </c>
      <c r="C6" s="26" t="e">
        <f t="shared" si="0"/>
        <v>#REF!</v>
      </c>
      <c r="D6" s="26" t="e">
        <f t="shared" si="0"/>
        <v>#REF!</v>
      </c>
      <c r="E6" s="26" t="e">
        <f t="shared" si="0"/>
        <v>#REF!</v>
      </c>
      <c r="F6" s="26" t="e">
        <f t="shared" si="0"/>
        <v>#REF!</v>
      </c>
    </row>
    <row r="7" spans="1:6" x14ac:dyDescent="0.25">
      <c r="A7" s="14" t="s">
        <v>102</v>
      </c>
      <c r="B7" s="26" t="e">
        <f t="shared" ref="B7:F7" si="1">#REF!/#REF!</f>
        <v>#REF!</v>
      </c>
      <c r="C7" s="26" t="e">
        <f t="shared" si="1"/>
        <v>#REF!</v>
      </c>
      <c r="D7" s="26" t="e">
        <f t="shared" si="1"/>
        <v>#REF!</v>
      </c>
      <c r="E7" s="26" t="e">
        <f t="shared" si="1"/>
        <v>#REF!</v>
      </c>
      <c r="F7" s="26" t="e">
        <f t="shared" si="1"/>
        <v>#REF!</v>
      </c>
    </row>
    <row r="8" spans="1:6" x14ac:dyDescent="0.25">
      <c r="A8" s="14" t="s">
        <v>103</v>
      </c>
      <c r="B8" s="26" t="e">
        <f t="shared" ref="B8:F8" si="2">#REF!/#REF!</f>
        <v>#REF!</v>
      </c>
      <c r="C8" s="26" t="e">
        <f t="shared" si="2"/>
        <v>#REF!</v>
      </c>
      <c r="D8" s="26" t="e">
        <f t="shared" si="2"/>
        <v>#REF!</v>
      </c>
      <c r="E8" s="26" t="e">
        <f t="shared" si="2"/>
        <v>#REF!</v>
      </c>
      <c r="F8" s="26" t="e">
        <f t="shared" si="2"/>
        <v>#REF!</v>
      </c>
    </row>
    <row r="9" spans="1:6" x14ac:dyDescent="0.25">
      <c r="A9" s="14" t="s">
        <v>104</v>
      </c>
      <c r="B9" s="27" t="e">
        <f t="shared" ref="B9:F9" si="3">#REF!/#REF!</f>
        <v>#REF!</v>
      </c>
      <c r="C9" s="27" t="e">
        <f t="shared" si="3"/>
        <v>#REF!</v>
      </c>
      <c r="D9" s="27" t="e">
        <f t="shared" si="3"/>
        <v>#REF!</v>
      </c>
      <c r="E9" s="27" t="e">
        <f t="shared" si="3"/>
        <v>#REF!</v>
      </c>
      <c r="F9" s="27" t="e">
        <f t="shared" si="3"/>
        <v>#REF!</v>
      </c>
    </row>
    <row r="10" spans="1:6" x14ac:dyDescent="0.25">
      <c r="A10" s="14" t="s">
        <v>105</v>
      </c>
      <c r="B10" s="26" t="e">
        <f t="shared" ref="B10:F10" si="4">#REF!/#REF!</f>
        <v>#REF!</v>
      </c>
      <c r="C10" s="26" t="e">
        <f t="shared" si="4"/>
        <v>#REF!</v>
      </c>
      <c r="D10" s="26" t="e">
        <f t="shared" si="4"/>
        <v>#REF!</v>
      </c>
      <c r="E10" s="26" t="e">
        <f t="shared" si="4"/>
        <v>#REF!</v>
      </c>
      <c r="F10" s="26" t="e">
        <f t="shared" si="4"/>
        <v>#REF!</v>
      </c>
    </row>
    <row r="11" spans="1:6" x14ac:dyDescent="0.25">
      <c r="A11" s="14" t="s">
        <v>106</v>
      </c>
      <c r="B11" s="26" t="e">
        <f t="shared" ref="B11:F11" si="5">#REF!/#REF!</f>
        <v>#REF!</v>
      </c>
      <c r="C11" s="26" t="e">
        <f t="shared" si="5"/>
        <v>#REF!</v>
      </c>
      <c r="D11" s="26" t="e">
        <f t="shared" si="5"/>
        <v>#REF!</v>
      </c>
      <c r="E11" s="26" t="e">
        <f t="shared" si="5"/>
        <v>#REF!</v>
      </c>
      <c r="F11" s="26" t="e">
        <f t="shared" si="5"/>
        <v>#REF!</v>
      </c>
    </row>
    <row r="12" spans="1:6" x14ac:dyDescent="0.25">
      <c r="A12" s="14" t="s">
        <v>107</v>
      </c>
      <c r="B12" s="26" t="e">
        <f t="shared" ref="B12:F12" si="6">#REF!/(#REF!+#REF!)</f>
        <v>#REF!</v>
      </c>
      <c r="C12" s="26" t="e">
        <f t="shared" si="6"/>
        <v>#REF!</v>
      </c>
      <c r="D12" s="26" t="e">
        <f t="shared" si="6"/>
        <v>#REF!</v>
      </c>
      <c r="E12" s="26" t="e">
        <f t="shared" si="6"/>
        <v>#REF!</v>
      </c>
      <c r="F12" s="26" t="e">
        <f t="shared" si="6"/>
        <v>#REF!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2020-04-11T14:55:56Z</dcterms:modified>
</cp:coreProperties>
</file>