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gmT879HN86pb/gnhLr2gOjmycwQ=="/>
    </ext>
  </extLst>
</workbook>
</file>

<file path=xl/calcChain.xml><?xml version="1.0" encoding="utf-8"?>
<calcChain xmlns="http://schemas.openxmlformats.org/spreadsheetml/2006/main">
  <c r="C8" i="4" l="1"/>
  <c r="B8" i="4"/>
  <c r="C7" i="4"/>
  <c r="B7" i="4"/>
  <c r="C6" i="4"/>
  <c r="B6" i="4"/>
  <c r="C5" i="4"/>
  <c r="B5" i="4"/>
  <c r="D4" i="4"/>
  <c r="C4" i="4"/>
  <c r="B4" i="4"/>
  <c r="C3" i="4"/>
  <c r="B3" i="4"/>
  <c r="C2" i="4"/>
  <c r="B2" i="4"/>
  <c r="H41" i="3"/>
  <c r="D41" i="3"/>
  <c r="F37" i="3"/>
  <c r="F39" i="3" s="1"/>
  <c r="I35" i="3"/>
  <c r="I37" i="3" s="1"/>
  <c r="I39" i="3" s="1"/>
  <c r="H35" i="3"/>
  <c r="H37" i="3" s="1"/>
  <c r="H39" i="3" s="1"/>
  <c r="G35" i="3"/>
  <c r="G37" i="3" s="1"/>
  <c r="G39" i="3" s="1"/>
  <c r="F35" i="3"/>
  <c r="E35" i="3"/>
  <c r="E37" i="3" s="1"/>
  <c r="E39" i="3" s="1"/>
  <c r="D35" i="3"/>
  <c r="D37" i="3" s="1"/>
  <c r="D39" i="3" s="1"/>
  <c r="C35" i="3"/>
  <c r="C37" i="3" s="1"/>
  <c r="C39" i="3" s="1"/>
  <c r="I26" i="3"/>
  <c r="H26" i="3"/>
  <c r="G26" i="3"/>
  <c r="F26" i="3"/>
  <c r="E26" i="3"/>
  <c r="D26" i="3"/>
  <c r="C26" i="3"/>
  <c r="I17" i="3"/>
  <c r="I41" i="3" s="1"/>
  <c r="H17" i="3"/>
  <c r="G17" i="3"/>
  <c r="G41" i="3" s="1"/>
  <c r="F17" i="3"/>
  <c r="F41" i="3" s="1"/>
  <c r="E17" i="3"/>
  <c r="E41" i="3" s="1"/>
  <c r="D17" i="3"/>
  <c r="C17" i="3"/>
  <c r="C41" i="3" s="1"/>
  <c r="I22" i="2"/>
  <c r="H22" i="2"/>
  <c r="G22" i="2"/>
  <c r="F22" i="2"/>
  <c r="E22" i="2"/>
  <c r="D22" i="2"/>
  <c r="C22" i="2"/>
  <c r="I14" i="2"/>
  <c r="I19" i="2" s="1"/>
  <c r="I21" i="2" s="1"/>
  <c r="I25" i="2" s="1"/>
  <c r="I27" i="2" s="1"/>
  <c r="E14" i="2"/>
  <c r="E19" i="2" s="1"/>
  <c r="E21" i="2" s="1"/>
  <c r="E25" i="2" s="1"/>
  <c r="I10" i="2"/>
  <c r="H10" i="2"/>
  <c r="G10" i="2"/>
  <c r="F10" i="2"/>
  <c r="E10" i="2"/>
  <c r="D10" i="2"/>
  <c r="C10" i="2"/>
  <c r="I8" i="2"/>
  <c r="H8" i="2"/>
  <c r="H14" i="2" s="1"/>
  <c r="H19" i="2" s="1"/>
  <c r="H21" i="2" s="1"/>
  <c r="H25" i="2" s="1"/>
  <c r="H27" i="2" s="1"/>
  <c r="G8" i="2"/>
  <c r="G14" i="2" s="1"/>
  <c r="G19" i="2" s="1"/>
  <c r="G21" i="2" s="1"/>
  <c r="G25" i="2" s="1"/>
  <c r="G27" i="2" s="1"/>
  <c r="F8" i="2"/>
  <c r="F14" i="2" s="1"/>
  <c r="E8" i="2"/>
  <c r="D8" i="2"/>
  <c r="D14" i="2" s="1"/>
  <c r="C8" i="2"/>
  <c r="C14" i="2" s="1"/>
  <c r="H53" i="1"/>
  <c r="D53" i="1"/>
  <c r="F49" i="1"/>
  <c r="I37" i="1"/>
  <c r="H37" i="1"/>
  <c r="G37" i="1"/>
  <c r="F37" i="1"/>
  <c r="E37" i="1"/>
  <c r="F5" i="4" s="1"/>
  <c r="D37" i="1"/>
  <c r="C37" i="1"/>
  <c r="I33" i="1"/>
  <c r="I49" i="1" s="1"/>
  <c r="H33" i="1"/>
  <c r="H49" i="1" s="1"/>
  <c r="H51" i="1" s="1"/>
  <c r="G33" i="1"/>
  <c r="G49" i="1" s="1"/>
  <c r="G51" i="1" s="1"/>
  <c r="F33" i="1"/>
  <c r="E33" i="1"/>
  <c r="E49" i="1" s="1"/>
  <c r="D33" i="1"/>
  <c r="D49" i="1" s="1"/>
  <c r="D51" i="1" s="1"/>
  <c r="C33" i="1"/>
  <c r="C49" i="1" s="1"/>
  <c r="C51" i="1" s="1"/>
  <c r="H31" i="1"/>
  <c r="G31" i="1"/>
  <c r="D31" i="1"/>
  <c r="C31" i="1"/>
  <c r="I25" i="1"/>
  <c r="I31" i="1" s="1"/>
  <c r="H25" i="1"/>
  <c r="G25" i="1"/>
  <c r="G53" i="1" s="1"/>
  <c r="F25" i="1"/>
  <c r="G4" i="4" s="1"/>
  <c r="E25" i="1"/>
  <c r="F4" i="4" s="1"/>
  <c r="D25" i="1"/>
  <c r="E4" i="4" s="1"/>
  <c r="C25" i="1"/>
  <c r="C53" i="1" s="1"/>
  <c r="I22" i="1"/>
  <c r="F22" i="1"/>
  <c r="E22" i="1"/>
  <c r="I12" i="1"/>
  <c r="H12" i="1"/>
  <c r="G12" i="1"/>
  <c r="F12" i="1"/>
  <c r="G5" i="4" s="1"/>
  <c r="E12" i="1"/>
  <c r="D12" i="1"/>
  <c r="E5" i="4" s="1"/>
  <c r="C12" i="1"/>
  <c r="D5" i="4" s="1"/>
  <c r="I7" i="1"/>
  <c r="H7" i="1"/>
  <c r="H22" i="1" s="1"/>
  <c r="H57" i="1" s="1"/>
  <c r="G7" i="1"/>
  <c r="G22" i="1" s="1"/>
  <c r="G57" i="1" s="1"/>
  <c r="F7" i="1"/>
  <c r="E7" i="1"/>
  <c r="D7" i="1"/>
  <c r="D22" i="1" s="1"/>
  <c r="D57" i="1" s="1"/>
  <c r="C7" i="1"/>
  <c r="C22" i="1" s="1"/>
  <c r="C57" i="1" s="1"/>
  <c r="C55" i="1" l="1"/>
  <c r="G55" i="1"/>
  <c r="F19" i="2"/>
  <c r="F21" i="2" s="1"/>
  <c r="F25" i="2" s="1"/>
  <c r="G7" i="4"/>
  <c r="E27" i="2"/>
  <c r="F8" i="4"/>
  <c r="F6" i="4"/>
  <c r="F2" i="4"/>
  <c r="F3" i="4"/>
  <c r="D55" i="1"/>
  <c r="H55" i="1"/>
  <c r="D7" i="4"/>
  <c r="C19" i="2"/>
  <c r="C21" i="2" s="1"/>
  <c r="C25" i="2" s="1"/>
  <c r="E51" i="1"/>
  <c r="E55" i="1" s="1"/>
  <c r="I51" i="1"/>
  <c r="I55" i="1" s="1"/>
  <c r="E7" i="4"/>
  <c r="D19" i="2"/>
  <c r="D21" i="2" s="1"/>
  <c r="D25" i="2" s="1"/>
  <c r="E53" i="1"/>
  <c r="I53" i="1"/>
  <c r="E31" i="1"/>
  <c r="F53" i="1"/>
  <c r="F7" i="4"/>
  <c r="F31" i="1"/>
  <c r="F51" i="1" s="1"/>
  <c r="F57" i="1" l="1"/>
  <c r="F55" i="1"/>
  <c r="E3" i="4"/>
  <c r="D27" i="2"/>
  <c r="E8" i="4"/>
  <c r="E6" i="4"/>
  <c r="E2" i="4"/>
  <c r="G8" i="4"/>
  <c r="G6" i="4"/>
  <c r="G2" i="4"/>
  <c r="F27" i="2"/>
  <c r="G3" i="4"/>
  <c r="E57" i="1"/>
  <c r="D3" i="4"/>
  <c r="D8" i="4"/>
  <c r="D6" i="4"/>
  <c r="D2" i="4"/>
  <c r="C27" i="2"/>
  <c r="I57" i="1"/>
</calcChain>
</file>

<file path=xl/sharedStrings.xml><?xml version="1.0" encoding="utf-8"?>
<sst xmlns="http://schemas.openxmlformats.org/spreadsheetml/2006/main" count="129" uniqueCount="105">
  <si>
    <t>S ALAM CRSL LIMITED</t>
  </si>
  <si>
    <t>STATEMENT OF PROFIT &amp; LOSS</t>
  </si>
  <si>
    <t xml:space="preserve">STATEMENT OF FINANCIAL POSITION </t>
  </si>
  <si>
    <t>AS AT YEAR END</t>
  </si>
  <si>
    <t>Q2</t>
  </si>
  <si>
    <t>Q3</t>
  </si>
  <si>
    <t>Q1</t>
  </si>
  <si>
    <t>ASSETS</t>
  </si>
  <si>
    <t>CASH FLOW FROM OPERATING ACTIVITIES</t>
  </si>
  <si>
    <t>Revenue(Turnover)</t>
  </si>
  <si>
    <t>NON CURRENT ASSETS</t>
  </si>
  <si>
    <t>Cash Received from Customers</t>
  </si>
  <si>
    <t>Cost of goods sold</t>
  </si>
  <si>
    <t>Paid against revenue suppliers</t>
  </si>
  <si>
    <t>Gross Profit</t>
  </si>
  <si>
    <t>Paid against employees</t>
  </si>
  <si>
    <t>Property,Plant  and  Equipment</t>
  </si>
  <si>
    <t>Receipt against finance &amp; other income</t>
  </si>
  <si>
    <t>Capital Work in Progress</t>
  </si>
  <si>
    <t>Cash paid for operating expenses</t>
  </si>
  <si>
    <t>Investments</t>
  </si>
  <si>
    <t>Payment of financial expenses /interest</t>
  </si>
  <si>
    <t>Advances paid/received</t>
  </si>
  <si>
    <t>Operating Expenses</t>
  </si>
  <si>
    <t>CURRENT ASSETS</t>
  </si>
  <si>
    <t>Prepayments</t>
  </si>
  <si>
    <t>Payment of advance income tax</t>
  </si>
  <si>
    <t>Administrative Expenses</t>
  </si>
  <si>
    <t>Inventories</t>
  </si>
  <si>
    <t>Income tax paid/refunded</t>
  </si>
  <si>
    <t>Selling and Distribution Expenses</t>
  </si>
  <si>
    <t>Not Found</t>
  </si>
  <si>
    <t>Net Cash Flow from Operating Activities</t>
  </si>
  <si>
    <t>Accounts Receivables</t>
  </si>
  <si>
    <t>Sundry Receivables</t>
  </si>
  <si>
    <t>Accrued Interests</t>
  </si>
  <si>
    <t>Operating Profit</t>
  </si>
  <si>
    <t>Due from Affiliated Companies</t>
  </si>
  <si>
    <t>Advances,  Deposits and Prepayments</t>
  </si>
  <si>
    <t>CASH FLOW FROM INVESTING ACTIVITIES</t>
  </si>
  <si>
    <t>Financial Expenses</t>
  </si>
  <si>
    <t>Short Term Investment</t>
  </si>
  <si>
    <t>Non operating Income</t>
  </si>
  <si>
    <t xml:space="preserve">Acquisition of Fixed Assets </t>
  </si>
  <si>
    <t>Cash and Cash Equivalents</t>
  </si>
  <si>
    <t>Finance Income</t>
  </si>
  <si>
    <t>Proceeds from Sale of Fixed Assets</t>
  </si>
  <si>
    <t>TOTAL ASSETS</t>
  </si>
  <si>
    <t>Profit Before WPPF and Tax</t>
  </si>
  <si>
    <t>Short Term Investment (FDR)</t>
  </si>
  <si>
    <t>Interest received from fixed deposit receipts</t>
  </si>
  <si>
    <t>Contribution to WPPF</t>
  </si>
  <si>
    <t>Profit Before Income Tax</t>
  </si>
  <si>
    <t>EQUITY AND LIABILITIES</t>
  </si>
  <si>
    <t>Proceeds from/repayment to affiliated companies</t>
  </si>
  <si>
    <t>Shareholders' Equity</t>
  </si>
  <si>
    <t>Income Tax</t>
  </si>
  <si>
    <t>Net Cash Flow from Investing Activities</t>
  </si>
  <si>
    <t>Share Capital</t>
  </si>
  <si>
    <t>Current Tax</t>
  </si>
  <si>
    <t>Share Premium</t>
  </si>
  <si>
    <t>Deferred Tax</t>
  </si>
  <si>
    <t>Retained Earnings</t>
  </si>
  <si>
    <t>Net Profit after Tax</t>
  </si>
  <si>
    <t>CASH FLOW FROM FINANCING ACTIVITIES</t>
  </si>
  <si>
    <t>Non-Controlling Interest</t>
  </si>
  <si>
    <t>Receipt/Repayment of Term Loan</t>
  </si>
  <si>
    <t>Total Equity</t>
  </si>
  <si>
    <t>Loan Received/Paid to Inter Companies</t>
  </si>
  <si>
    <t>Earning Per Share</t>
  </si>
  <si>
    <t>Receipt/Repayment of Short Term Loan</t>
  </si>
  <si>
    <t>NON CURRENT LIABILITIES</t>
  </si>
  <si>
    <t>Receipts from/paid to affliated companies</t>
  </si>
  <si>
    <t>Long Term Portion of Lease Liabilities</t>
  </si>
  <si>
    <t>Dividend Paid</t>
  </si>
  <si>
    <t>Deferred Tax Liabilities</t>
  </si>
  <si>
    <t>Cash paid for financial expenses</t>
  </si>
  <si>
    <t>CURRENT LIABILITIES</t>
  </si>
  <si>
    <t xml:space="preserve">Net Cash Flow  from Financing Activities </t>
  </si>
  <si>
    <t>Trade Creditors</t>
  </si>
  <si>
    <t>Short Term Liabilities</t>
  </si>
  <si>
    <t>Liabilities for Expenses</t>
  </si>
  <si>
    <t>Net Cash Flows</t>
  </si>
  <si>
    <t>Advance against Sales</t>
  </si>
  <si>
    <t>Due to Affiliated Companies</t>
  </si>
  <si>
    <t>Long Term Loan Current Portion</t>
  </si>
  <si>
    <t>Add: Opening Cash &amp; Cash Equivalnet</t>
  </si>
  <si>
    <t>Liability against Unclaimed Dividend</t>
  </si>
  <si>
    <t>Closing Cash &amp; Cash Equivalents</t>
  </si>
  <si>
    <t>Provision for Income Tax</t>
  </si>
  <si>
    <t>Provision for WPPF and Welfare Fund</t>
  </si>
  <si>
    <t>Other Liabilities</t>
  </si>
  <si>
    <t>Net Operating Cash Flow per Share</t>
  </si>
  <si>
    <t>Total Liabilities</t>
  </si>
  <si>
    <t>TOTAL SHAREHOLDERS' EQUITY &amp; LIABILITIES</t>
  </si>
  <si>
    <t xml:space="preserve">Depreciation </t>
  </si>
  <si>
    <t>Net assets value per share (NAVPS)</t>
  </si>
  <si>
    <t>Ratios</t>
  </si>
  <si>
    <t>ROA</t>
  </si>
  <si>
    <t>ROE</t>
  </si>
  <si>
    <t>Debt to Equity</t>
  </si>
  <si>
    <t>Current Ratio</t>
  </si>
  <si>
    <t>Net Margin</t>
  </si>
  <si>
    <t>Operating Margin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</si>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</sst>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b/>
      <sz val="12"/>
      <color rgb="FF000000"/>
      <name val="Arial"/>
    </font>
    <font>
      <b/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41" fontId="1" fillId="0" borderId="0" xfId="0" applyNumberFormat="1" applyFont="1"/>
    <xf numFmtId="41" fontId="2" fillId="0" borderId="0" xfId="0" applyNumberFormat="1" applyFont="1"/>
    <xf numFmtId="41" fontId="3" fillId="0" borderId="0" xfId="0" applyNumberFormat="1" applyFont="1"/>
    <xf numFmtId="41" fontId="4" fillId="0" borderId="0" xfId="0" applyNumberFormat="1" applyFont="1" applyAlignment="1"/>
    <xf numFmtId="41" fontId="5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5" fontId="6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41" fontId="6" fillId="0" borderId="0" xfId="0" applyNumberFormat="1" applyFont="1" applyAlignment="1">
      <alignment horizontal="center"/>
    </xf>
    <xf numFmtId="41" fontId="6" fillId="0" borderId="0" xfId="0" applyNumberFormat="1" applyFont="1"/>
    <xf numFmtId="41" fontId="8" fillId="0" borderId="0" xfId="0" applyNumberFormat="1" applyFont="1" applyAlignment="1"/>
    <xf numFmtId="41" fontId="1" fillId="0" borderId="1" xfId="0" applyNumberFormat="1" applyFont="1" applyBorder="1"/>
    <xf numFmtId="41" fontId="1" fillId="0" borderId="0" xfId="0" applyNumberFormat="1" applyFont="1" applyAlignment="1">
      <alignment wrapText="1"/>
    </xf>
    <xf numFmtId="41" fontId="6" fillId="0" borderId="2" xfId="0" applyNumberFormat="1" applyFont="1" applyBorder="1"/>
    <xf numFmtId="41" fontId="6" fillId="2" borderId="3" xfId="0" applyNumberFormat="1" applyFont="1" applyFill="1" applyBorder="1"/>
    <xf numFmtId="41" fontId="2" fillId="0" borderId="0" xfId="0" applyNumberFormat="1" applyFont="1" applyAlignment="1">
      <alignment horizontal="center"/>
    </xf>
    <xf numFmtId="41" fontId="6" fillId="0" borderId="4" xfId="0" applyNumberFormat="1" applyFont="1" applyBorder="1"/>
    <xf numFmtId="165" fontId="6" fillId="0" borderId="0" xfId="0" applyNumberFormat="1" applyFont="1"/>
    <xf numFmtId="165" fontId="6" fillId="0" borderId="5" xfId="0" applyNumberFormat="1" applyFont="1" applyBorder="1"/>
    <xf numFmtId="165" fontId="1" fillId="0" borderId="0" xfId="0" applyNumberFormat="1" applyFont="1"/>
    <xf numFmtId="41" fontId="6" fillId="0" borderId="5" xfId="0" applyNumberFormat="1" applyFont="1" applyBorder="1"/>
    <xf numFmtId="10" fontId="1" fillId="0" borderId="0" xfId="0" applyNumberFormat="1" applyFont="1"/>
    <xf numFmtId="0" fontId="9" fillId="0" borderId="0" xfId="0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625" customWidth="1"/>
    <col min="2" max="8" width="13.375" customWidth="1"/>
    <col min="9" max="9" width="13.625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2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2" t="s">
        <v>3</v>
      </c>
      <c r="B4" s="1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7"/>
      <c r="B5" s="6"/>
      <c r="C5" s="8">
        <v>42825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1" t="s">
        <v>10</v>
      </c>
      <c r="B7" s="11"/>
      <c r="C7" s="11">
        <f t="shared" ref="C7:F7" si="0">SUM(C8:C10)</f>
        <v>4155894554</v>
      </c>
      <c r="D7" s="11">
        <f t="shared" si="0"/>
        <v>4223130364</v>
      </c>
      <c r="E7" s="11">
        <f t="shared" si="0"/>
        <v>4246452916</v>
      </c>
      <c r="F7" s="11">
        <f t="shared" si="0"/>
        <v>4270013959</v>
      </c>
      <c r="G7" s="11">
        <f t="shared" ref="G7:I7" si="1">SUM(G8:G9)</f>
        <v>4319893095</v>
      </c>
      <c r="H7" s="11">
        <f t="shared" si="1"/>
        <v>4330591437</v>
      </c>
      <c r="I7" s="11">
        <f t="shared" si="1"/>
        <v>4312956983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16</v>
      </c>
      <c r="B8" s="1"/>
      <c r="C8" s="1">
        <v>4155894554</v>
      </c>
      <c r="D8" s="1">
        <v>4223130364</v>
      </c>
      <c r="E8" s="1">
        <v>4244052053</v>
      </c>
      <c r="F8" s="1">
        <v>4267562488</v>
      </c>
      <c r="G8" s="1">
        <v>4319893095</v>
      </c>
      <c r="H8" s="12">
        <v>4330591437</v>
      </c>
      <c r="I8" s="12">
        <v>4312956983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18</v>
      </c>
      <c r="B9" s="1"/>
      <c r="C9" s="1">
        <v>0</v>
      </c>
      <c r="D9" s="1">
        <v>0</v>
      </c>
      <c r="E9" s="1">
        <v>2400863</v>
      </c>
      <c r="F9" s="1">
        <v>2451471</v>
      </c>
      <c r="G9" s="1">
        <v>0</v>
      </c>
      <c r="H9" s="12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20</v>
      </c>
      <c r="B10" s="1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2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1" t="s">
        <v>24</v>
      </c>
      <c r="B12" s="11"/>
      <c r="C12" s="11">
        <f t="shared" ref="C12:I12" si="2">SUM(C13:C20)</f>
        <v>14713447293</v>
      </c>
      <c r="D12" s="11">
        <f t="shared" si="2"/>
        <v>13187860575</v>
      </c>
      <c r="E12" s="11">
        <f t="shared" si="2"/>
        <v>9482419789</v>
      </c>
      <c r="F12" s="11">
        <f t="shared" si="2"/>
        <v>10573561323</v>
      </c>
      <c r="G12" s="11">
        <f t="shared" si="2"/>
        <v>11557650171</v>
      </c>
      <c r="H12" s="11">
        <f t="shared" si="2"/>
        <v>15691986488</v>
      </c>
      <c r="I12" s="11">
        <f t="shared" si="2"/>
        <v>16274940505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28</v>
      </c>
      <c r="B13" s="1"/>
      <c r="C13" s="1">
        <v>5626416384</v>
      </c>
      <c r="D13" s="1">
        <v>6292170232</v>
      </c>
      <c r="E13" s="1">
        <v>4822859491</v>
      </c>
      <c r="F13" s="1">
        <v>6285147114</v>
      </c>
      <c r="G13" s="1">
        <v>6198586386</v>
      </c>
      <c r="H13" s="12">
        <v>8048153636</v>
      </c>
      <c r="I13" s="12">
        <v>8047374381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33</v>
      </c>
      <c r="B14" s="1"/>
      <c r="C14" s="1">
        <v>2963275951</v>
      </c>
      <c r="D14" s="1">
        <v>2379413995</v>
      </c>
      <c r="E14" s="1">
        <v>2620595707</v>
      </c>
      <c r="F14" s="1">
        <v>2904739715</v>
      </c>
      <c r="G14" s="1">
        <v>2011515848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2" t="s">
        <v>34</v>
      </c>
      <c r="B15" s="1"/>
      <c r="C15" s="1"/>
      <c r="D15" s="1"/>
      <c r="E15" s="1"/>
      <c r="F15" s="1"/>
      <c r="G15" s="1"/>
      <c r="H15" s="12">
        <v>4126612610</v>
      </c>
      <c r="I15" s="12">
        <v>3649510941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35</v>
      </c>
      <c r="B16" s="1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37</v>
      </c>
      <c r="B17" s="1"/>
      <c r="C17" s="1">
        <v>5204747294</v>
      </c>
      <c r="D17" s="1">
        <v>3376303638</v>
      </c>
      <c r="E17" s="1">
        <v>0</v>
      </c>
      <c r="F17" s="1">
        <v>427574316</v>
      </c>
      <c r="G17" s="1">
        <v>2616544400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38</v>
      </c>
      <c r="B18" s="1"/>
      <c r="C18" s="1">
        <v>835849129</v>
      </c>
      <c r="D18" s="1">
        <v>755246746</v>
      </c>
      <c r="E18" s="1">
        <v>1877059092</v>
      </c>
      <c r="F18" s="1">
        <v>766465142</v>
      </c>
      <c r="G18" s="1">
        <v>626123385</v>
      </c>
      <c r="H18" s="12">
        <v>3303549642</v>
      </c>
      <c r="I18" s="12">
        <v>4451816054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41</v>
      </c>
      <c r="B19" s="1"/>
      <c r="C19" s="1">
        <v>51571759</v>
      </c>
      <c r="D19" s="1">
        <v>50756340</v>
      </c>
      <c r="E19" s="1">
        <v>54928347</v>
      </c>
      <c r="F19" s="1">
        <v>51410417</v>
      </c>
      <c r="G19" s="1">
        <v>62824309</v>
      </c>
      <c r="H19" s="12">
        <v>40043212</v>
      </c>
      <c r="I19" s="12">
        <v>40129232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44</v>
      </c>
      <c r="B20" s="1"/>
      <c r="C20" s="1">
        <v>31586776</v>
      </c>
      <c r="D20" s="1">
        <v>333969624</v>
      </c>
      <c r="E20" s="1">
        <v>106977152</v>
      </c>
      <c r="F20" s="1">
        <v>138224619</v>
      </c>
      <c r="G20" s="1">
        <v>42055843</v>
      </c>
      <c r="H20" s="12">
        <v>173627388</v>
      </c>
      <c r="I20" s="12">
        <v>86109897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1" t="s">
        <v>47</v>
      </c>
      <c r="B22" s="11"/>
      <c r="C22" s="11">
        <f t="shared" ref="C22:I22" si="3">SUM(C7,C12)</f>
        <v>18869341847</v>
      </c>
      <c r="D22" s="11">
        <f t="shared" si="3"/>
        <v>17410990939</v>
      </c>
      <c r="E22" s="11">
        <f t="shared" si="3"/>
        <v>13728872705</v>
      </c>
      <c r="F22" s="11">
        <f t="shared" si="3"/>
        <v>14843575282</v>
      </c>
      <c r="G22" s="11">
        <f t="shared" si="3"/>
        <v>15877543266</v>
      </c>
      <c r="H22" s="11">
        <f t="shared" si="3"/>
        <v>20022577925</v>
      </c>
      <c r="I22" s="11">
        <f t="shared" si="3"/>
        <v>20587897488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7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1" t="s">
        <v>55</v>
      </c>
      <c r="B25" s="11"/>
      <c r="C25" s="11">
        <f t="shared" ref="C25:I25" si="4">SUM(C26:C28)</f>
        <v>1904203654</v>
      </c>
      <c r="D25" s="11">
        <f t="shared" si="4"/>
        <v>1951241978</v>
      </c>
      <c r="E25" s="11">
        <f t="shared" si="4"/>
        <v>1949388059</v>
      </c>
      <c r="F25" s="11">
        <f t="shared" si="4"/>
        <v>1983607161</v>
      </c>
      <c r="G25" s="11">
        <f t="shared" si="4"/>
        <v>1944997580</v>
      </c>
      <c r="H25" s="11">
        <f t="shared" si="4"/>
        <v>1944537933</v>
      </c>
      <c r="I25" s="11">
        <f t="shared" si="4"/>
        <v>1972393375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 t="s">
        <v>58</v>
      </c>
      <c r="B26" s="1"/>
      <c r="C26" s="1">
        <v>983711000</v>
      </c>
      <c r="D26" s="1">
        <v>983711000</v>
      </c>
      <c r="E26" s="1">
        <v>983711000</v>
      </c>
      <c r="F26" s="1">
        <v>983711000</v>
      </c>
      <c r="G26" s="1">
        <v>983711000</v>
      </c>
      <c r="H26" s="12">
        <v>983711000</v>
      </c>
      <c r="I26" s="12">
        <v>983711000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60</v>
      </c>
      <c r="B27" s="1"/>
      <c r="C27" s="1">
        <v>433930746</v>
      </c>
      <c r="D27" s="1">
        <v>433930746</v>
      </c>
      <c r="E27" s="1">
        <v>433930746</v>
      </c>
      <c r="F27" s="1">
        <v>433930746</v>
      </c>
      <c r="G27" s="1">
        <v>433930746</v>
      </c>
      <c r="H27" s="12">
        <v>433930746</v>
      </c>
      <c r="I27" s="12">
        <v>433930746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 t="s">
        <v>62</v>
      </c>
      <c r="B28" s="1"/>
      <c r="C28" s="1">
        <v>486561908</v>
      </c>
      <c r="D28" s="1">
        <v>533600232</v>
      </c>
      <c r="E28" s="1">
        <v>531746313</v>
      </c>
      <c r="F28" s="1">
        <v>565965415</v>
      </c>
      <c r="G28" s="1">
        <v>527355834</v>
      </c>
      <c r="H28" s="12">
        <v>526896187</v>
      </c>
      <c r="I28" s="12">
        <v>554751629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65</v>
      </c>
      <c r="B30" s="1"/>
      <c r="C30" s="1">
        <v>132017993</v>
      </c>
      <c r="D30" s="1">
        <v>129346743</v>
      </c>
      <c r="E30" s="1">
        <v>128300594</v>
      </c>
      <c r="F30" s="1">
        <v>127649775</v>
      </c>
      <c r="G30" s="1">
        <v>126734418</v>
      </c>
      <c r="H30" s="12">
        <v>124412091</v>
      </c>
      <c r="I30" s="12">
        <v>123985672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1" t="s">
        <v>67</v>
      </c>
      <c r="B31" s="11"/>
      <c r="C31" s="11">
        <f t="shared" ref="C31:I31" si="5">C25+C30</f>
        <v>2036221647</v>
      </c>
      <c r="D31" s="11">
        <f t="shared" si="5"/>
        <v>2080588721</v>
      </c>
      <c r="E31" s="11">
        <f t="shared" si="5"/>
        <v>2077688653</v>
      </c>
      <c r="F31" s="11">
        <f t="shared" si="5"/>
        <v>2111256936</v>
      </c>
      <c r="G31" s="11">
        <f t="shared" si="5"/>
        <v>2071731998</v>
      </c>
      <c r="H31" s="11">
        <f t="shared" si="5"/>
        <v>2068950024</v>
      </c>
      <c r="I31" s="11">
        <f t="shared" si="5"/>
        <v>2096379047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1" t="s">
        <v>71</v>
      </c>
      <c r="B33" s="11"/>
      <c r="C33" s="11">
        <f t="shared" ref="C33:I33" si="6">SUM(C34:C35)</f>
        <v>1453094274</v>
      </c>
      <c r="D33" s="11">
        <f t="shared" si="6"/>
        <v>1812834036</v>
      </c>
      <c r="E33" s="11">
        <f t="shared" si="6"/>
        <v>1484047314</v>
      </c>
      <c r="F33" s="11">
        <f t="shared" si="6"/>
        <v>1471951928</v>
      </c>
      <c r="G33" s="11">
        <f t="shared" si="6"/>
        <v>1388683122</v>
      </c>
      <c r="H33" s="11">
        <f t="shared" si="6"/>
        <v>473764094</v>
      </c>
      <c r="I33" s="11">
        <f t="shared" si="6"/>
        <v>427682215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 t="s">
        <v>73</v>
      </c>
      <c r="B34" s="1"/>
      <c r="C34" s="1">
        <v>1143925264</v>
      </c>
      <c r="D34" s="1">
        <v>1537289865</v>
      </c>
      <c r="E34" s="1">
        <v>1163147814</v>
      </c>
      <c r="F34" s="1">
        <v>1152981543</v>
      </c>
      <c r="G34" s="1">
        <v>1068449524</v>
      </c>
      <c r="H34" s="12">
        <v>154997665</v>
      </c>
      <c r="I34" s="12">
        <v>110002717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 t="s">
        <v>75</v>
      </c>
      <c r="B35" s="1"/>
      <c r="C35" s="1">
        <v>309169010</v>
      </c>
      <c r="D35" s="1">
        <v>275544171</v>
      </c>
      <c r="E35" s="1">
        <v>320899500</v>
      </c>
      <c r="F35" s="1">
        <v>318970385</v>
      </c>
      <c r="G35" s="1">
        <v>320233598</v>
      </c>
      <c r="H35" s="12">
        <v>318766429</v>
      </c>
      <c r="I35" s="12">
        <v>317679498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 t="s">
        <v>77</v>
      </c>
      <c r="B37" s="11"/>
      <c r="C37" s="11">
        <f t="shared" ref="C37:I37" si="7">SUM(C38:C47)</f>
        <v>15380025926</v>
      </c>
      <c r="D37" s="11">
        <f t="shared" si="7"/>
        <v>13517568182</v>
      </c>
      <c r="E37" s="11">
        <f t="shared" si="7"/>
        <v>10167136738</v>
      </c>
      <c r="F37" s="11">
        <f t="shared" si="7"/>
        <v>11260366418</v>
      </c>
      <c r="G37" s="11">
        <f t="shared" si="7"/>
        <v>12417128146</v>
      </c>
      <c r="H37" s="11">
        <f t="shared" si="7"/>
        <v>17479863807</v>
      </c>
      <c r="I37" s="11">
        <f t="shared" si="7"/>
        <v>18063836226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 t="s">
        <v>79</v>
      </c>
      <c r="B38" s="1"/>
      <c r="C38" s="1">
        <v>2490940184</v>
      </c>
      <c r="D38" s="1">
        <v>1270256270</v>
      </c>
      <c r="E38" s="1">
        <v>964154106</v>
      </c>
      <c r="F38" s="1">
        <v>2449023760</v>
      </c>
      <c r="G38" s="1">
        <v>3018460851</v>
      </c>
      <c r="H38" s="12">
        <v>5285480796</v>
      </c>
      <c r="I38" s="12">
        <v>4563293882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 t="s">
        <v>80</v>
      </c>
      <c r="B39" s="1"/>
      <c r="C39" s="1">
        <v>12319168020</v>
      </c>
      <c r="D39" s="1">
        <v>11527364407</v>
      </c>
      <c r="E39" s="1">
        <v>8289685282</v>
      </c>
      <c r="F39" s="1">
        <v>8123882415</v>
      </c>
      <c r="G39" s="1">
        <v>8705271752</v>
      </c>
      <c r="H39" s="12">
        <v>11256207533</v>
      </c>
      <c r="I39" s="12">
        <v>12527194077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 t="s">
        <v>81</v>
      </c>
      <c r="B40" s="1"/>
      <c r="C40" s="1">
        <v>17771700</v>
      </c>
      <c r="D40" s="1">
        <v>21079387</v>
      </c>
      <c r="E40" s="1">
        <v>22791986</v>
      </c>
      <c r="F40" s="1">
        <v>26039662</v>
      </c>
      <c r="G40" s="1">
        <v>24302337</v>
      </c>
      <c r="H40" s="12">
        <v>31299328</v>
      </c>
      <c r="I40" s="12">
        <v>26269820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83</v>
      </c>
      <c r="B41" s="1"/>
      <c r="C41" s="1">
        <v>13157141</v>
      </c>
      <c r="D41" s="1">
        <v>45440770</v>
      </c>
      <c r="E41" s="1">
        <v>14850834</v>
      </c>
      <c r="F41" s="1">
        <v>26298663</v>
      </c>
      <c r="G41" s="1">
        <v>4962002</v>
      </c>
      <c r="H41" s="12">
        <v>31521196</v>
      </c>
      <c r="I41" s="12">
        <v>74392735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84</v>
      </c>
      <c r="B42" s="1"/>
      <c r="C42" s="1">
        <v>0</v>
      </c>
      <c r="D42" s="1"/>
      <c r="E42" s="1">
        <v>257921091</v>
      </c>
      <c r="F42" s="1">
        <v>0</v>
      </c>
      <c r="G42" s="1">
        <v>0</v>
      </c>
      <c r="H42" s="12">
        <v>341092047</v>
      </c>
      <c r="I42" s="12">
        <v>324989300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85</v>
      </c>
      <c r="B43" s="1"/>
      <c r="C43" s="1">
        <v>262816000</v>
      </c>
      <c r="D43" s="1">
        <v>495416000</v>
      </c>
      <c r="E43" s="1">
        <v>394896000</v>
      </c>
      <c r="F43" s="1">
        <v>394896000</v>
      </c>
      <c r="G43" s="1">
        <v>394896000</v>
      </c>
      <c r="H43" s="12">
        <v>208816000</v>
      </c>
      <c r="I43" s="12">
        <v>208816000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 t="s">
        <v>87</v>
      </c>
      <c r="B44" s="1"/>
      <c r="C44" s="1">
        <v>31176665</v>
      </c>
      <c r="D44" s="1">
        <v>32627219</v>
      </c>
      <c r="E44" s="1">
        <v>32379568</v>
      </c>
      <c r="F44" s="1">
        <v>32354602</v>
      </c>
      <c r="G44" s="1">
        <v>35333265</v>
      </c>
      <c r="H44" s="12">
        <v>34542739</v>
      </c>
      <c r="I44" s="12">
        <v>34251520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 t="s">
        <v>89</v>
      </c>
      <c r="B45" s="1"/>
      <c r="C45" s="1">
        <v>157130993</v>
      </c>
      <c r="D45" s="1">
        <v>28167148</v>
      </c>
      <c r="E45" s="1">
        <v>86832149</v>
      </c>
      <c r="F45" s="1">
        <v>101873566</v>
      </c>
      <c r="G45" s="1">
        <v>123451956</v>
      </c>
      <c r="H45" s="12">
        <v>170177466</v>
      </c>
      <c r="I45" s="12">
        <v>181644359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90</v>
      </c>
      <c r="B46" s="1"/>
      <c r="C46" s="1">
        <v>80305292</v>
      </c>
      <c r="D46" s="1">
        <v>96458795</v>
      </c>
      <c r="E46" s="1">
        <v>102832426</v>
      </c>
      <c r="F46" s="1">
        <v>105403432</v>
      </c>
      <c r="G46" s="1">
        <v>109863378</v>
      </c>
      <c r="H46" s="12">
        <v>120294533</v>
      </c>
      <c r="I46" s="12">
        <v>122359290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 t="s">
        <v>91</v>
      </c>
      <c r="B47" s="1"/>
      <c r="C47" s="1">
        <v>7559931</v>
      </c>
      <c r="D47" s="1">
        <v>758186</v>
      </c>
      <c r="E47" s="1">
        <v>793296</v>
      </c>
      <c r="F47" s="1">
        <v>594318</v>
      </c>
      <c r="G47" s="1">
        <v>586605</v>
      </c>
      <c r="H47" s="12">
        <v>432169</v>
      </c>
      <c r="I47" s="12">
        <v>625243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1"/>
      <c r="B48" s="11"/>
      <c r="C48" s="1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1" t="s">
        <v>93</v>
      </c>
      <c r="B49" s="11"/>
      <c r="C49" s="11">
        <f t="shared" ref="C49:I49" si="8">SUM(C33,C37)</f>
        <v>16833120200</v>
      </c>
      <c r="D49" s="11">
        <f t="shared" si="8"/>
        <v>15330402218</v>
      </c>
      <c r="E49" s="11">
        <f t="shared" si="8"/>
        <v>11651184052</v>
      </c>
      <c r="F49" s="11">
        <f t="shared" si="8"/>
        <v>12732318346</v>
      </c>
      <c r="G49" s="11">
        <f t="shared" si="8"/>
        <v>13805811268</v>
      </c>
      <c r="H49" s="11">
        <f t="shared" si="8"/>
        <v>17953627901</v>
      </c>
      <c r="I49" s="11">
        <f t="shared" si="8"/>
        <v>18491518441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1"/>
      <c r="B50" s="11"/>
      <c r="C50" s="1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1" t="s">
        <v>94</v>
      </c>
      <c r="B51" s="11"/>
      <c r="C51" s="11">
        <f t="shared" ref="C51:I51" si="9">SUM(C49,C31)</f>
        <v>18869341847</v>
      </c>
      <c r="D51" s="11">
        <f t="shared" si="9"/>
        <v>17410990939</v>
      </c>
      <c r="E51" s="11">
        <f t="shared" si="9"/>
        <v>13728872705</v>
      </c>
      <c r="F51" s="11">
        <f t="shared" si="9"/>
        <v>14843575282</v>
      </c>
      <c r="G51" s="11">
        <f t="shared" si="9"/>
        <v>15877543266</v>
      </c>
      <c r="H51" s="11">
        <f t="shared" si="9"/>
        <v>20022577925</v>
      </c>
      <c r="I51" s="11">
        <f t="shared" si="9"/>
        <v>20587897488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9" t="s">
        <v>96</v>
      </c>
      <c r="B53" s="19"/>
      <c r="C53" s="19">
        <f t="shared" ref="C53:I53" si="10">C25/(C26/10)</f>
        <v>19.357348387890347</v>
      </c>
      <c r="D53" s="19">
        <f t="shared" si="10"/>
        <v>19.835520574640316</v>
      </c>
      <c r="E53" s="19">
        <f t="shared" si="10"/>
        <v>19.816674399290036</v>
      </c>
      <c r="F53" s="19">
        <f t="shared" si="10"/>
        <v>20.164531666312566</v>
      </c>
      <c r="G53" s="19">
        <f t="shared" si="10"/>
        <v>19.772042601943049</v>
      </c>
      <c r="H53" s="19">
        <f t="shared" si="10"/>
        <v>19.767370020260014</v>
      </c>
      <c r="I53" s="19">
        <f t="shared" si="10"/>
        <v>20.050536946318584</v>
      </c>
      <c r="J53" s="1"/>
      <c r="K53" s="1"/>
      <c r="L53" s="1"/>
      <c r="M53" s="1"/>
      <c r="N53" s="1"/>
      <c r="O53" s="1"/>
      <c r="P53" s="1"/>
      <c r="Q53" s="1"/>
      <c r="R53" s="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 t="str">
        <f t="shared" ref="C55:I55" si="11">IF(C51=C22, "Balanced", "Not Balanced")</f>
        <v>Balanced</v>
      </c>
      <c r="D55" s="1" t="str">
        <f t="shared" si="11"/>
        <v>Balanced</v>
      </c>
      <c r="E55" s="1" t="str">
        <f t="shared" si="11"/>
        <v>Balanced</v>
      </c>
      <c r="F55" s="1" t="str">
        <f t="shared" si="11"/>
        <v>Balanced</v>
      </c>
      <c r="G55" s="1" t="str">
        <f t="shared" si="11"/>
        <v>Balanced</v>
      </c>
      <c r="H55" s="1" t="str">
        <f t="shared" si="11"/>
        <v>Balanced</v>
      </c>
      <c r="I55" s="1" t="str">
        <f t="shared" si="11"/>
        <v>Balanced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3"/>
      <c r="B57" s="23"/>
      <c r="C57" s="23">
        <f t="shared" ref="C57:I57" si="12">(C22/C51)-1</f>
        <v>0</v>
      </c>
      <c r="D57" s="23">
        <f t="shared" si="12"/>
        <v>0</v>
      </c>
      <c r="E57" s="23">
        <f t="shared" si="12"/>
        <v>0</v>
      </c>
      <c r="F57" s="23">
        <f t="shared" si="12"/>
        <v>0</v>
      </c>
      <c r="G57" s="23">
        <f t="shared" si="12"/>
        <v>0</v>
      </c>
      <c r="H57" s="23">
        <f t="shared" si="12"/>
        <v>0</v>
      </c>
      <c r="I57" s="23">
        <f t="shared" si="12"/>
        <v>0</v>
      </c>
      <c r="J57" s="1"/>
      <c r="K57" s="1"/>
      <c r="L57" s="1"/>
      <c r="M57" s="1"/>
      <c r="N57" s="1"/>
      <c r="O57" s="1"/>
      <c r="P57" s="1"/>
      <c r="Q57" s="1"/>
      <c r="R57" s="1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conditionalFormatting sqref="B55:I55">
    <cfRule type="containsText" dxfId="1" priority="1" operator="containsText" text="Not Balanced">
      <formula>NOT(ISERROR(SEARCH(("Not Balanced"),(B55))))</formula>
    </cfRule>
  </conditionalFormatting>
  <conditionalFormatting sqref="B55:I55">
    <cfRule type="containsText" dxfId="0" priority="2" operator="containsText" text="Balanced">
      <formula>NOT(ISERROR(SEARCH(("Balanced"),(B55))))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3" width="12.75" customWidth="1"/>
    <col min="4" max="4" width="13.5" customWidth="1"/>
    <col min="5" max="6" width="12.75" customWidth="1"/>
    <col min="7" max="7" width="12.5" customWidth="1"/>
    <col min="8" max="8" width="12" customWidth="1"/>
    <col min="9" max="9" width="14.5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" t="s">
        <v>0</v>
      </c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2" t="s">
        <v>1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2" t="s">
        <v>3</v>
      </c>
      <c r="B4" s="2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6"/>
      <c r="B5" s="6"/>
      <c r="C5" s="8">
        <v>42825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" t="s">
        <v>9</v>
      </c>
      <c r="B6" s="1"/>
      <c r="C6" s="1">
        <v>752526152</v>
      </c>
      <c r="D6" s="1">
        <v>2616940318</v>
      </c>
      <c r="E6" s="1">
        <v>960740735</v>
      </c>
      <c r="F6" s="1"/>
      <c r="G6" s="1">
        <v>3111910948</v>
      </c>
      <c r="H6" s="12">
        <v>888693642</v>
      </c>
      <c r="I6" s="12">
        <v>1879141685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12</v>
      </c>
      <c r="B7" s="13"/>
      <c r="C7" s="13">
        <v>650250719</v>
      </c>
      <c r="D7" s="13">
        <v>2254869391</v>
      </c>
      <c r="E7" s="13">
        <v>824656213</v>
      </c>
      <c r="F7" s="13"/>
      <c r="G7" s="1">
        <v>2665312196</v>
      </c>
      <c r="H7" s="12">
        <v>754768018</v>
      </c>
      <c r="I7" s="12">
        <v>1600250894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1" t="s">
        <v>14</v>
      </c>
      <c r="B8" s="11"/>
      <c r="C8" s="11">
        <f t="shared" ref="C8:I8" si="0">C6-C7</f>
        <v>102275433</v>
      </c>
      <c r="D8" s="11">
        <f t="shared" si="0"/>
        <v>362070927</v>
      </c>
      <c r="E8" s="11">
        <f t="shared" si="0"/>
        <v>136084522</v>
      </c>
      <c r="F8" s="11">
        <f t="shared" si="0"/>
        <v>0</v>
      </c>
      <c r="G8" s="15">
        <f t="shared" si="0"/>
        <v>446598752</v>
      </c>
      <c r="H8" s="15">
        <f t="shared" si="0"/>
        <v>133925624</v>
      </c>
      <c r="I8" s="15">
        <f t="shared" si="0"/>
        <v>278890791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1"/>
      <c r="B9" s="11"/>
      <c r="C9" s="11"/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1" t="s">
        <v>23</v>
      </c>
      <c r="B10" s="11"/>
      <c r="C10" s="11">
        <f t="shared" ref="C10:I10" si="1">SUM(C11:C12)</f>
        <v>20798695</v>
      </c>
      <c r="D10" s="11">
        <f t="shared" si="1"/>
        <v>43316890</v>
      </c>
      <c r="E10" s="11">
        <f t="shared" si="1"/>
        <v>11234090</v>
      </c>
      <c r="F10" s="11">
        <f t="shared" si="1"/>
        <v>0</v>
      </c>
      <c r="G10" s="11">
        <f t="shared" si="1"/>
        <v>35248881</v>
      </c>
      <c r="H10" s="11">
        <f t="shared" si="1"/>
        <v>10214011</v>
      </c>
      <c r="I10" s="11">
        <f t="shared" si="1"/>
        <v>22593184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27</v>
      </c>
      <c r="B11" s="1"/>
      <c r="C11" s="1">
        <v>20632300</v>
      </c>
      <c r="D11" s="1">
        <v>42225940</v>
      </c>
      <c r="E11" s="1">
        <v>11234090</v>
      </c>
      <c r="F11" s="1"/>
      <c r="G11" s="1">
        <v>34720245</v>
      </c>
      <c r="H11" s="12">
        <v>10096136</v>
      </c>
      <c r="I11" s="12">
        <v>21263099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30</v>
      </c>
      <c r="B12" s="1"/>
      <c r="C12" s="1">
        <v>166395</v>
      </c>
      <c r="D12" s="1">
        <v>1090950</v>
      </c>
      <c r="E12" s="1">
        <v>0</v>
      </c>
      <c r="F12" s="16" t="s">
        <v>31</v>
      </c>
      <c r="G12" s="1">
        <v>528636</v>
      </c>
      <c r="H12" s="12">
        <v>117875</v>
      </c>
      <c r="I12" s="12">
        <v>1330085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1" t="s">
        <v>36</v>
      </c>
      <c r="B14" s="11"/>
      <c r="C14" s="11">
        <f t="shared" ref="C14:I14" si="2">C8-C10</f>
        <v>81476738</v>
      </c>
      <c r="D14" s="11">
        <f t="shared" si="2"/>
        <v>318754037</v>
      </c>
      <c r="E14" s="11">
        <f t="shared" si="2"/>
        <v>124850432</v>
      </c>
      <c r="F14" s="11">
        <f t="shared" si="2"/>
        <v>0</v>
      </c>
      <c r="G14" s="11">
        <f t="shared" si="2"/>
        <v>411349871</v>
      </c>
      <c r="H14" s="11">
        <f t="shared" si="2"/>
        <v>123711613</v>
      </c>
      <c r="I14" s="11">
        <f t="shared" si="2"/>
        <v>256297607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40</v>
      </c>
      <c r="B15" s="1"/>
      <c r="C15" s="1">
        <v>33500094</v>
      </c>
      <c r="D15" s="1">
        <v>186844368</v>
      </c>
      <c r="E15" s="1">
        <v>69311951</v>
      </c>
      <c r="F15" s="1"/>
      <c r="G15" s="1">
        <v>224208735</v>
      </c>
      <c r="H15" s="12">
        <v>82841689</v>
      </c>
      <c r="I15" s="12">
        <v>177010528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42</v>
      </c>
      <c r="B16" s="1"/>
      <c r="C16" s="1">
        <v>833</v>
      </c>
      <c r="D16" s="1">
        <v>833</v>
      </c>
      <c r="E16" s="1">
        <v>0</v>
      </c>
      <c r="F16" s="1"/>
      <c r="G16" s="1">
        <v>833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45</v>
      </c>
      <c r="B17" s="1"/>
      <c r="C17" s="1">
        <v>1930072</v>
      </c>
      <c r="D17" s="1">
        <v>6761433</v>
      </c>
      <c r="E17" s="1">
        <v>2645557</v>
      </c>
      <c r="F17" s="1"/>
      <c r="G17" s="1">
        <v>6441381</v>
      </c>
      <c r="H17" s="12">
        <v>2535581</v>
      </c>
      <c r="I17" s="12">
        <v>3992168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1" t="s">
        <v>48</v>
      </c>
      <c r="B19" s="11"/>
      <c r="C19" s="11">
        <f t="shared" ref="C19:I19" si="3">C14-C15+C16+C17</f>
        <v>49907549</v>
      </c>
      <c r="D19" s="11">
        <f t="shared" si="3"/>
        <v>138671935</v>
      </c>
      <c r="E19" s="11">
        <f t="shared" si="3"/>
        <v>58184038</v>
      </c>
      <c r="F19" s="11">
        <f t="shared" si="3"/>
        <v>0</v>
      </c>
      <c r="G19" s="11">
        <f t="shared" si="3"/>
        <v>193583350</v>
      </c>
      <c r="H19" s="11">
        <f t="shared" si="3"/>
        <v>43405505</v>
      </c>
      <c r="I19" s="11">
        <f t="shared" si="3"/>
        <v>83279247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51</v>
      </c>
      <c r="B20" s="1"/>
      <c r="C20" s="1">
        <v>2584962</v>
      </c>
      <c r="D20" s="1">
        <v>7215264</v>
      </c>
      <c r="E20" s="1">
        <v>2950802</v>
      </c>
      <c r="F20" s="1"/>
      <c r="G20" s="1">
        <v>9981754</v>
      </c>
      <c r="H20" s="12">
        <v>2301785</v>
      </c>
      <c r="I20" s="12">
        <v>4366542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1" t="s">
        <v>52</v>
      </c>
      <c r="B21" s="11"/>
      <c r="C21" s="11">
        <f t="shared" ref="C21:I21" si="4">C19-C20</f>
        <v>47322587</v>
      </c>
      <c r="D21" s="11">
        <f t="shared" si="4"/>
        <v>131456671</v>
      </c>
      <c r="E21" s="11">
        <f t="shared" si="4"/>
        <v>55233236</v>
      </c>
      <c r="F21" s="11">
        <f t="shared" si="4"/>
        <v>0</v>
      </c>
      <c r="G21" s="11">
        <f t="shared" si="4"/>
        <v>183601596</v>
      </c>
      <c r="H21" s="11">
        <f t="shared" si="4"/>
        <v>41103720</v>
      </c>
      <c r="I21" s="11">
        <f t="shared" si="4"/>
        <v>78912705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1" t="s">
        <v>56</v>
      </c>
      <c r="B22" s="11"/>
      <c r="C22" s="11">
        <f t="shared" ref="C22:I22" si="5">SUM(C23:C24)</f>
        <v>6762199</v>
      </c>
      <c r="D22" s="11">
        <f t="shared" si="5"/>
        <v>6232086</v>
      </c>
      <c r="E22" s="11">
        <f t="shared" si="5"/>
        <v>15295429</v>
      </c>
      <c r="F22" s="11">
        <f t="shared" si="5"/>
        <v>0</v>
      </c>
      <c r="G22" s="11">
        <f t="shared" si="5"/>
        <v>51249334</v>
      </c>
      <c r="H22" s="11">
        <f t="shared" si="5"/>
        <v>11826270</v>
      </c>
      <c r="I22" s="11">
        <f t="shared" si="5"/>
        <v>22206232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 t="s">
        <v>59</v>
      </c>
      <c r="B23" s="1"/>
      <c r="C23" s="1">
        <v>1500000</v>
      </c>
      <c r="D23" s="1">
        <v>3000000</v>
      </c>
      <c r="E23" s="1">
        <v>14766815</v>
      </c>
      <c r="F23" s="1"/>
      <c r="G23" s="1">
        <v>51386622</v>
      </c>
      <c r="H23" s="12">
        <v>11851825</v>
      </c>
      <c r="I23" s="12">
        <v>23318718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 t="s">
        <v>61</v>
      </c>
      <c r="B24" s="1"/>
      <c r="C24" s="1">
        <v>5262199</v>
      </c>
      <c r="D24" s="1">
        <v>3232086</v>
      </c>
      <c r="E24" s="1">
        <v>528614</v>
      </c>
      <c r="F24" s="1"/>
      <c r="G24" s="1">
        <v>-137288</v>
      </c>
      <c r="H24" s="12">
        <v>-25555</v>
      </c>
      <c r="I24" s="12">
        <v>-1112486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1" t="s">
        <v>63</v>
      </c>
      <c r="B25" s="18"/>
      <c r="C25" s="18">
        <f t="shared" ref="C25:I25" si="6">C21-C22</f>
        <v>40560388</v>
      </c>
      <c r="D25" s="18">
        <f t="shared" si="6"/>
        <v>125224585</v>
      </c>
      <c r="E25" s="18">
        <f t="shared" si="6"/>
        <v>39937807</v>
      </c>
      <c r="F25" s="18">
        <f t="shared" si="6"/>
        <v>0</v>
      </c>
      <c r="G25" s="18">
        <f t="shared" si="6"/>
        <v>132352262</v>
      </c>
      <c r="H25" s="18">
        <f t="shared" si="6"/>
        <v>29277450</v>
      </c>
      <c r="I25" s="18">
        <f t="shared" si="6"/>
        <v>56706473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9" t="s">
        <v>69</v>
      </c>
      <c r="B27" s="20"/>
      <c r="C27" s="20">
        <f>C25/('1'!C26/10)</f>
        <v>0.41232016313734421</v>
      </c>
      <c r="D27" s="20">
        <f>D25/('1'!D26/10)</f>
        <v>1.2729814447535912</v>
      </c>
      <c r="E27" s="20">
        <f>E25/('1'!E26/10)</f>
        <v>0.40599126166119925</v>
      </c>
      <c r="F27" s="20">
        <f>F25/('1'!F26/10)</f>
        <v>0</v>
      </c>
      <c r="G27" s="20">
        <f>G25/('1'!G26/10)</f>
        <v>1.345438467192092</v>
      </c>
      <c r="H27" s="20">
        <f>H25/('1'!H26/10)</f>
        <v>0.29762247245379997</v>
      </c>
      <c r="I27" s="20">
        <f>I25/('1'!I26/10)</f>
        <v>0.57645459896250018</v>
      </c>
      <c r="J27" s="1"/>
      <c r="K27" s="1"/>
      <c r="L27" s="1"/>
      <c r="M27" s="1"/>
      <c r="N27" s="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ColWidth="12.625" defaultRowHeight="15" customHeight="1" x14ac:dyDescent="0.2"/>
  <cols>
    <col min="1" max="1" width="40.875" customWidth="1"/>
    <col min="2" max="8" width="13.125" customWidth="1"/>
    <col min="9" max="9" width="14.125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" t="s">
        <v>0</v>
      </c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2" t="s">
        <v>1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3" t="s">
        <v>3</v>
      </c>
      <c r="B4" s="3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x14ac:dyDescent="0.25">
      <c r="A5" s="6"/>
      <c r="B5" s="6"/>
      <c r="C5" s="8">
        <v>42825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1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11</v>
      </c>
      <c r="B7" s="1"/>
      <c r="C7" s="1">
        <v>1662170230</v>
      </c>
      <c r="D7" s="1">
        <v>2958262738</v>
      </c>
      <c r="E7" s="1">
        <v>658336457</v>
      </c>
      <c r="F7" s="1">
        <v>1244093390</v>
      </c>
      <c r="G7" s="1">
        <v>3408697697</v>
      </c>
      <c r="H7" s="12">
        <v>994450513</v>
      </c>
      <c r="I7" s="12">
        <v>2504871764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4" t="s">
        <v>13</v>
      </c>
      <c r="B8" s="1"/>
      <c r="C8" s="1">
        <v>-2189338920</v>
      </c>
      <c r="D8" s="1">
        <v>-2714718053</v>
      </c>
      <c r="E8" s="1">
        <v>-353066593</v>
      </c>
      <c r="F8" s="1">
        <v>-1074171718</v>
      </c>
      <c r="G8" s="1">
        <v>-1533933300</v>
      </c>
      <c r="H8" s="12">
        <v>-1217918978</v>
      </c>
      <c r="I8" s="12">
        <v>-2743097320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4" t="s">
        <v>15</v>
      </c>
      <c r="B9" s="1"/>
      <c r="C9" s="1">
        <v>0</v>
      </c>
      <c r="D9" s="1">
        <v>0</v>
      </c>
      <c r="E9" s="1">
        <v>-30829584</v>
      </c>
      <c r="F9" s="1">
        <v>0</v>
      </c>
      <c r="G9" s="1">
        <v>0</v>
      </c>
      <c r="H9" s="12">
        <v>-39219872</v>
      </c>
      <c r="I9" s="12">
        <v>-67208603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17</v>
      </c>
      <c r="B10" s="1"/>
      <c r="C10" s="1">
        <v>6416181</v>
      </c>
      <c r="D10" s="1">
        <v>6762266</v>
      </c>
      <c r="E10" s="1">
        <v>0</v>
      </c>
      <c r="F10" s="1">
        <v>4157753</v>
      </c>
      <c r="G10" s="1">
        <v>6442214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2" t="s">
        <v>19</v>
      </c>
      <c r="B11" s="1"/>
      <c r="C11" s="1"/>
      <c r="D11" s="1"/>
      <c r="E11" s="1"/>
      <c r="F11" s="1"/>
      <c r="G11" s="1"/>
      <c r="H11" s="12">
        <v>-579143601</v>
      </c>
      <c r="I11" s="12">
        <v>-1800173174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21</v>
      </c>
      <c r="B12" s="1"/>
      <c r="C12" s="1">
        <v>-112479284</v>
      </c>
      <c r="D12" s="1">
        <v>-186844368</v>
      </c>
      <c r="E12" s="1">
        <v>0</v>
      </c>
      <c r="F12" s="1">
        <v>-143230558</v>
      </c>
      <c r="G12" s="1">
        <v>-224208735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22</v>
      </c>
      <c r="B13" s="1"/>
      <c r="C13" s="1">
        <v>-11538345</v>
      </c>
      <c r="D13" s="1">
        <v>11834573</v>
      </c>
      <c r="E13" s="1"/>
      <c r="F13" s="1">
        <v>1190513862</v>
      </c>
      <c r="G13" s="1">
        <v>1196132925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25</v>
      </c>
      <c r="B14" s="1"/>
      <c r="C14" s="1">
        <v>1534042</v>
      </c>
      <c r="D14" s="1">
        <v>-60702539</v>
      </c>
      <c r="E14" s="1">
        <v>35817109</v>
      </c>
      <c r="F14" s="1">
        <v>-22178506</v>
      </c>
      <c r="G14" s="1">
        <v>23176069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2" t="s">
        <v>26</v>
      </c>
      <c r="B15" s="1"/>
      <c r="C15" s="1"/>
      <c r="D15" s="1"/>
      <c r="E15" s="1"/>
      <c r="F15" s="1"/>
      <c r="G15" s="1"/>
      <c r="H15" s="12">
        <v>-37720974</v>
      </c>
      <c r="I15" s="12">
        <v>-71319155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29</v>
      </c>
      <c r="B16" s="1"/>
      <c r="C16" s="1">
        <v>-71192977</v>
      </c>
      <c r="D16" s="1">
        <v>79750957</v>
      </c>
      <c r="E16" s="1">
        <v>-12229765</v>
      </c>
      <c r="F16" s="1">
        <v>-31363635</v>
      </c>
      <c r="G16" s="1">
        <v>58004484</v>
      </c>
      <c r="H16" s="1"/>
      <c r="I16" s="12">
        <v>94036630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1" t="s">
        <v>32</v>
      </c>
      <c r="B17" s="15"/>
      <c r="C17" s="15">
        <f t="shared" ref="C17:I17" si="0">SUM(C7:C16)</f>
        <v>-714429073</v>
      </c>
      <c r="D17" s="15">
        <f t="shared" si="0"/>
        <v>94345574</v>
      </c>
      <c r="E17" s="15">
        <f t="shared" si="0"/>
        <v>298027624</v>
      </c>
      <c r="F17" s="15">
        <f t="shared" si="0"/>
        <v>1167820588</v>
      </c>
      <c r="G17" s="15">
        <f t="shared" si="0"/>
        <v>2934311354</v>
      </c>
      <c r="H17" s="15">
        <f t="shared" si="0"/>
        <v>-879552912</v>
      </c>
      <c r="I17" s="15">
        <f t="shared" si="0"/>
        <v>-2082889858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1" t="s">
        <v>39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4" t="s">
        <v>43</v>
      </c>
      <c r="B20" s="1"/>
      <c r="C20" s="1">
        <v>-2384809389</v>
      </c>
      <c r="D20" s="1">
        <v>-62652728</v>
      </c>
      <c r="E20" s="1">
        <v>-349949</v>
      </c>
      <c r="F20" s="1">
        <v>-47539652</v>
      </c>
      <c r="G20" s="1">
        <v>-113731559</v>
      </c>
      <c r="H20" s="12">
        <v>-9758760</v>
      </c>
      <c r="I20" s="12">
        <v>-10738663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4" t="s">
        <v>46</v>
      </c>
      <c r="B21" s="1"/>
      <c r="C21" s="1">
        <v>1050000</v>
      </c>
      <c r="D21" s="1">
        <v>0</v>
      </c>
      <c r="E21" s="1">
        <v>0</v>
      </c>
      <c r="F21" s="1"/>
      <c r="G21" s="1">
        <v>0</v>
      </c>
      <c r="H21" s="12">
        <v>0</v>
      </c>
      <c r="I21" s="12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4" t="s">
        <v>49</v>
      </c>
      <c r="B22" s="1"/>
      <c r="C22" s="1">
        <v>-4511524</v>
      </c>
      <c r="D22" s="1">
        <v>67035571</v>
      </c>
      <c r="E22" s="1">
        <v>-1747014</v>
      </c>
      <c r="F22" s="1"/>
      <c r="G22" s="1">
        <v>-9642976</v>
      </c>
      <c r="H22" s="12">
        <v>-1120393</v>
      </c>
      <c r="I22" s="12">
        <v>-1206413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4" t="s">
        <v>50</v>
      </c>
      <c r="B23" s="1"/>
      <c r="C23" s="1">
        <v>0</v>
      </c>
      <c r="D23" s="1">
        <v>0</v>
      </c>
      <c r="E23" s="1">
        <v>2645557</v>
      </c>
      <c r="F23" s="1"/>
      <c r="G23" s="1">
        <v>0</v>
      </c>
      <c r="H23" s="12">
        <v>2535581</v>
      </c>
      <c r="I23" s="12">
        <v>3992168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 t="s">
        <v>54</v>
      </c>
      <c r="B24" s="1"/>
      <c r="C24" s="1">
        <v>-5204747292</v>
      </c>
      <c r="D24" s="1">
        <v>-3630168584</v>
      </c>
      <c r="E24" s="1">
        <v>0</v>
      </c>
      <c r="F24" s="1">
        <v>1770916</v>
      </c>
      <c r="G24" s="1">
        <v>-3057819582</v>
      </c>
      <c r="H24" s="12">
        <v>0</v>
      </c>
      <c r="I24" s="12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4" t="s">
        <v>18</v>
      </c>
      <c r="B25" s="1"/>
      <c r="C25" s="1">
        <v>2310473895</v>
      </c>
      <c r="D25" s="1">
        <v>0</v>
      </c>
      <c r="E25" s="1">
        <v>0</v>
      </c>
      <c r="F25" s="1">
        <v>-50608</v>
      </c>
      <c r="G25" s="1">
        <v>2400863</v>
      </c>
      <c r="H25" s="12">
        <v>0</v>
      </c>
      <c r="I25" s="12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1" t="s">
        <v>57</v>
      </c>
      <c r="B26" s="15"/>
      <c r="C26" s="15">
        <f t="shared" ref="C26:I26" si="1">SUM(C20:C25)</f>
        <v>-5282544310</v>
      </c>
      <c r="D26" s="15">
        <f t="shared" si="1"/>
        <v>-3625785741</v>
      </c>
      <c r="E26" s="15">
        <f t="shared" si="1"/>
        <v>548594</v>
      </c>
      <c r="F26" s="15">
        <f t="shared" si="1"/>
        <v>-45819344</v>
      </c>
      <c r="G26" s="15">
        <f t="shared" si="1"/>
        <v>-3178793254</v>
      </c>
      <c r="H26" s="15">
        <f t="shared" si="1"/>
        <v>-8343572</v>
      </c>
      <c r="I26" s="15">
        <f t="shared" si="1"/>
        <v>-7952908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 t="s">
        <v>64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66</v>
      </c>
      <c r="B29" s="1"/>
      <c r="C29" s="1">
        <v>-446442744</v>
      </c>
      <c r="D29" s="1">
        <v>-12781560</v>
      </c>
      <c r="E29" s="1">
        <v>-120928784</v>
      </c>
      <c r="F29" s="1">
        <v>-131095055</v>
      </c>
      <c r="G29" s="1">
        <v>-215627074</v>
      </c>
      <c r="H29" s="12">
        <v>-1070007011</v>
      </c>
      <c r="I29" s="12">
        <v>-1115001959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68</v>
      </c>
      <c r="B30" s="1"/>
      <c r="C30" s="1">
        <v>-145926483</v>
      </c>
      <c r="D30" s="1">
        <v>0</v>
      </c>
      <c r="E30" s="1">
        <v>0</v>
      </c>
      <c r="F30" s="1">
        <v>0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70</v>
      </c>
      <c r="B31" s="1"/>
      <c r="C31" s="1">
        <v>6707192084</v>
      </c>
      <c r="D31" s="1">
        <v>3858048042</v>
      </c>
      <c r="E31" s="1">
        <v>151366894</v>
      </c>
      <c r="F31" s="1">
        <v>-14435973</v>
      </c>
      <c r="G31" s="1">
        <v>566953364</v>
      </c>
      <c r="H31" s="12">
        <v>2101129404</v>
      </c>
      <c r="I31" s="12">
        <v>3372115948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 t="s">
        <v>72</v>
      </c>
      <c r="B32" s="1"/>
      <c r="C32" s="1">
        <v>0</v>
      </c>
      <c r="D32" s="1"/>
      <c r="E32" s="1">
        <v>-183354091</v>
      </c>
      <c r="F32" s="1">
        <v>-868849497</v>
      </c>
      <c r="G32" s="1">
        <v>0</v>
      </c>
      <c r="H32" s="1"/>
      <c r="I32" s="12">
        <v>-16102747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 t="s">
        <v>74</v>
      </c>
      <c r="B33" s="1"/>
      <c r="C33" s="1">
        <v>-95436586</v>
      </c>
      <c r="D33" s="1">
        <v>-96545930</v>
      </c>
      <c r="E33" s="1">
        <v>-75897</v>
      </c>
      <c r="F33" s="1">
        <v>-100863</v>
      </c>
      <c r="G33" s="1">
        <v>-95493310</v>
      </c>
      <c r="H33" s="12">
        <v>-266284</v>
      </c>
      <c r="I33" s="12">
        <v>-557503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 t="s">
        <v>76</v>
      </c>
      <c r="B34" s="1"/>
      <c r="C34" s="1">
        <v>0</v>
      </c>
      <c r="D34" s="1">
        <v>0</v>
      </c>
      <c r="E34" s="1">
        <v>-69311951</v>
      </c>
      <c r="F34" s="1">
        <v>0</v>
      </c>
      <c r="G34" s="1">
        <v>0</v>
      </c>
      <c r="H34" s="12">
        <v>-82841689</v>
      </c>
      <c r="I34" s="12">
        <v>-177010528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" t="s">
        <v>78</v>
      </c>
      <c r="B35" s="15"/>
      <c r="C35" s="15">
        <f t="shared" ref="C35:I35" si="2">SUM(C29:C34)</f>
        <v>6019386271</v>
      </c>
      <c r="D35" s="15">
        <f t="shared" si="2"/>
        <v>3748720552</v>
      </c>
      <c r="E35" s="15">
        <f t="shared" si="2"/>
        <v>-222303829</v>
      </c>
      <c r="F35" s="15">
        <f t="shared" si="2"/>
        <v>-1014481388</v>
      </c>
      <c r="G35" s="15">
        <f t="shared" si="2"/>
        <v>255832980</v>
      </c>
      <c r="H35" s="15">
        <f t="shared" si="2"/>
        <v>948014420</v>
      </c>
      <c r="I35" s="15">
        <f t="shared" si="2"/>
        <v>2063443211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 t="s">
        <v>82</v>
      </c>
      <c r="B37" s="11"/>
      <c r="C37" s="11">
        <f t="shared" ref="C37:I37" si="3">SUM(C35,C26,C17)</f>
        <v>22412888</v>
      </c>
      <c r="D37" s="11">
        <f t="shared" si="3"/>
        <v>217280385</v>
      </c>
      <c r="E37" s="11">
        <f t="shared" si="3"/>
        <v>76272389</v>
      </c>
      <c r="F37" s="11">
        <f t="shared" si="3"/>
        <v>107519856</v>
      </c>
      <c r="G37" s="11">
        <f t="shared" si="3"/>
        <v>11351080</v>
      </c>
      <c r="H37" s="11">
        <f t="shared" si="3"/>
        <v>60117936</v>
      </c>
      <c r="I37" s="11">
        <f t="shared" si="3"/>
        <v>-27399555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 t="s">
        <v>86</v>
      </c>
      <c r="B38" s="1"/>
      <c r="C38" s="1">
        <v>9173888</v>
      </c>
      <c r="D38" s="1">
        <v>116689239</v>
      </c>
      <c r="E38" s="1">
        <v>30704763</v>
      </c>
      <c r="F38" s="1">
        <v>30704763</v>
      </c>
      <c r="G38" s="1">
        <v>30704763</v>
      </c>
      <c r="H38" s="12">
        <v>113509452</v>
      </c>
      <c r="I38" s="12">
        <v>113509452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" t="s">
        <v>88</v>
      </c>
      <c r="B39" s="11"/>
      <c r="C39" s="11">
        <f t="shared" ref="C39:I39" si="4">SUM(C37:C38)</f>
        <v>31586776</v>
      </c>
      <c r="D39" s="11">
        <f t="shared" si="4"/>
        <v>333969624</v>
      </c>
      <c r="E39" s="11">
        <f t="shared" si="4"/>
        <v>106977152</v>
      </c>
      <c r="F39" s="11">
        <f t="shared" si="4"/>
        <v>138224619</v>
      </c>
      <c r="G39" s="11">
        <f t="shared" si="4"/>
        <v>42055843</v>
      </c>
      <c r="H39" s="11">
        <f t="shared" si="4"/>
        <v>173627388</v>
      </c>
      <c r="I39" s="11">
        <f t="shared" si="4"/>
        <v>86109897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1"/>
      <c r="C40" s="11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9" t="s">
        <v>92</v>
      </c>
      <c r="B41" s="19"/>
      <c r="C41" s="19">
        <f>C17/('1'!C26/10)</f>
        <v>-7.2625910760375758</v>
      </c>
      <c r="D41" s="19">
        <f>D17/('1'!D26/10)</f>
        <v>0.9590781642169296</v>
      </c>
      <c r="E41" s="19">
        <f>E17/('1'!E26/10)</f>
        <v>3.0296258148988882</v>
      </c>
      <c r="F41" s="19">
        <f>F17/('1'!F26/10)</f>
        <v>11.871582080509418</v>
      </c>
      <c r="G41" s="19">
        <f>G17/('1'!G26/10)</f>
        <v>29.828998089886156</v>
      </c>
      <c r="H41" s="19">
        <f>H17/('1'!H26/10)</f>
        <v>-8.9411718685670891</v>
      </c>
      <c r="I41" s="19">
        <f>I17/('1'!I26/10)</f>
        <v>-21.173798585153566</v>
      </c>
      <c r="J41" s="1"/>
      <c r="K41" s="1"/>
      <c r="L41" s="1"/>
      <c r="M41" s="1"/>
      <c r="N41" s="1"/>
      <c r="O41" s="1"/>
      <c r="P41" s="1"/>
      <c r="Q41" s="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" t="s">
        <v>95</v>
      </c>
      <c r="B43" s="22"/>
      <c r="C43" s="22">
        <v>55610691</v>
      </c>
      <c r="D43" s="22">
        <v>86531709</v>
      </c>
      <c r="E43" s="22">
        <v>73521071</v>
      </c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x14ac:dyDescent="0.25">
      <c r="A1" s="24" t="s">
        <v>97</v>
      </c>
      <c r="B1" s="24">
        <v>2012</v>
      </c>
      <c r="C1" s="24">
        <v>2013</v>
      </c>
      <c r="D1" s="24">
        <v>2014</v>
      </c>
      <c r="E1" s="24">
        <v>2015</v>
      </c>
      <c r="F1" s="24">
        <v>2016</v>
      </c>
      <c r="G1" s="24">
        <v>2017</v>
      </c>
    </row>
    <row r="2" spans="1:7" x14ac:dyDescent="0.25">
      <c r="A2" s="24" t="s">
        <v>98</v>
      </c>
      <c r="B2" s="25" t="e">
        <f>'2'!B25/'1'!B22</f>
        <v>#DIV/0!</v>
      </c>
      <c r="C2" s="25" t="e">
        <f>'2'!#REF!/'1'!#REF!</f>
        <v>#REF!</v>
      </c>
      <c r="D2" s="25">
        <f>'2'!C25/'1'!C22</f>
        <v>2.14953909515655E-3</v>
      </c>
      <c r="E2" s="25">
        <f>'2'!D25/'1'!D22</f>
        <v>7.1922721365331012E-3</v>
      </c>
      <c r="F2" s="25">
        <f>'2'!E25/'1'!E22</f>
        <v>2.9090376069591506E-3</v>
      </c>
      <c r="G2" s="25">
        <f>'2'!F25/'1'!F22</f>
        <v>0</v>
      </c>
    </row>
    <row r="3" spans="1:7" x14ac:dyDescent="0.25">
      <c r="A3" s="24" t="s">
        <v>99</v>
      </c>
      <c r="B3" s="25" t="e">
        <f>'2'!B25/'1'!B25</f>
        <v>#DIV/0!</v>
      </c>
      <c r="C3" s="25" t="e">
        <f>'2'!#REF!/'1'!#REF!</f>
        <v>#REF!</v>
      </c>
      <c r="D3" s="25">
        <f>'2'!C25/'1'!C25</f>
        <v>2.1300446469997163E-2</v>
      </c>
      <c r="E3" s="25">
        <f>'2'!D25/'1'!D25</f>
        <v>6.4176860897772262E-2</v>
      </c>
      <c r="F3" s="25">
        <f>'2'!E25/'1'!E25</f>
        <v>2.0487355924652249E-2</v>
      </c>
      <c r="G3" s="25">
        <f>'2'!F25/'1'!F25</f>
        <v>0</v>
      </c>
    </row>
    <row r="4" spans="1:7" x14ac:dyDescent="0.25">
      <c r="A4" s="24" t="s">
        <v>100</v>
      </c>
      <c r="B4" s="25" t="e">
        <f>'1'!B34/'1'!B25</f>
        <v>#DIV/0!</v>
      </c>
      <c r="C4" s="25" t="e">
        <f>'1'!#REF!/'1'!#REF!</f>
        <v>#REF!</v>
      </c>
      <c r="D4" s="25">
        <f>'1'!C34/'1'!C25</f>
        <v>0.60073682854092458</v>
      </c>
      <c r="E4" s="25">
        <f>'1'!D34/'1'!D25</f>
        <v>0.78785198470140749</v>
      </c>
      <c r="F4" s="25">
        <f>'1'!E34/'1'!E25</f>
        <v>0.59667330402991869</v>
      </c>
      <c r="G4" s="25">
        <f>'1'!F34/'1'!F25</f>
        <v>0.58125498116206886</v>
      </c>
    </row>
    <row r="5" spans="1:7" x14ac:dyDescent="0.25">
      <c r="A5" s="24" t="s">
        <v>101</v>
      </c>
      <c r="B5" s="26" t="e">
        <f>'1'!B12/'1'!B37</f>
        <v>#DIV/0!</v>
      </c>
      <c r="C5" s="26" t="e">
        <f>'1'!#REF!/'1'!#REF!</f>
        <v>#REF!</v>
      </c>
      <c r="D5" s="26">
        <f>'1'!C12/'1'!C37</f>
        <v>0.95665945972996402</v>
      </c>
      <c r="E5" s="26">
        <f>'1'!D12/'1'!D37</f>
        <v>0.97560895550436066</v>
      </c>
      <c r="F5" s="26">
        <f>'1'!E12/'1'!E37</f>
        <v>0.93265390575098217</v>
      </c>
      <c r="G5" s="26">
        <f>'1'!F12/'1'!F37</f>
        <v>0.93900686092220553</v>
      </c>
    </row>
    <row r="6" spans="1:7" x14ac:dyDescent="0.25">
      <c r="A6" s="24" t="s">
        <v>102</v>
      </c>
      <c r="B6" s="25" t="e">
        <f>'2'!B25/'2'!B6</f>
        <v>#DIV/0!</v>
      </c>
      <c r="C6" s="25" t="e">
        <f>'2'!#REF!/'2'!#REF!</f>
        <v>#REF!</v>
      </c>
      <c r="D6" s="25">
        <f>'2'!C25/'2'!C6</f>
        <v>5.3898974663142335E-2</v>
      </c>
      <c r="E6" s="25">
        <f>'2'!D25/'2'!D6</f>
        <v>4.7851524980784828E-2</v>
      </c>
      <c r="F6" s="25">
        <f>'2'!E25/'2'!E6</f>
        <v>4.1569807071831923E-2</v>
      </c>
      <c r="G6" s="25" t="e">
        <f>'2'!F25/'2'!F6</f>
        <v>#DIV/0!</v>
      </c>
    </row>
    <row r="7" spans="1:7" x14ac:dyDescent="0.25">
      <c r="A7" s="24" t="s">
        <v>103</v>
      </c>
      <c r="B7" s="25" t="e">
        <f>'2'!B14/'2'!B6</f>
        <v>#DIV/0!</v>
      </c>
      <c r="C7" s="25" t="e">
        <f>'2'!#REF!/'2'!#REF!</f>
        <v>#REF!</v>
      </c>
      <c r="D7" s="25">
        <f>'2'!C14/'2'!C6</f>
        <v>0.10827097208975138</v>
      </c>
      <c r="E7" s="25">
        <f>'2'!D14/'2'!D6</f>
        <v>0.12180409113938379</v>
      </c>
      <c r="F7" s="25">
        <f>'2'!E14/'2'!E6</f>
        <v>0.12995226230310719</v>
      </c>
      <c r="G7" s="25" t="e">
        <f>'2'!F14/'2'!F6</f>
        <v>#DIV/0!</v>
      </c>
    </row>
    <row r="8" spans="1:7" x14ac:dyDescent="0.25">
      <c r="A8" s="24" t="s">
        <v>104</v>
      </c>
      <c r="B8" s="25" t="e">
        <f>'2'!B25/('1'!B25+'1'!B34)</f>
        <v>#DIV/0!</v>
      </c>
      <c r="C8" s="25" t="e">
        <f>'2'!#REF!/('1'!#REF!+'1'!#REF!)</f>
        <v>#REF!</v>
      </c>
      <c r="D8" s="25">
        <f>'2'!C25/('1'!C25+'1'!C34)</f>
        <v>1.3306651093554568E-2</v>
      </c>
      <c r="E8" s="25">
        <f>'2'!D25/('1'!D25+'1'!D34)</f>
        <v>3.5896070506357132E-2</v>
      </c>
      <c r="F8" s="25">
        <f>'2'!E25/('1'!E25+'1'!E34)</f>
        <v>1.2831276049360412E-2</v>
      </c>
      <c r="G8" s="25">
        <f>'2'!F25/('1'!F25+'1'!F34)</f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2020-04-11T14:56:07Z</dcterms:modified>
</cp:coreProperties>
</file>