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I55" i="3"/>
  <c r="I48" i="3"/>
  <c r="I41" i="3"/>
  <c r="I31" i="3"/>
  <c r="I18" i="3"/>
  <c r="I42" i="2"/>
  <c r="I37" i="2"/>
  <c r="I29" i="2"/>
  <c r="I7" i="2"/>
  <c r="I14" i="2" s="1"/>
  <c r="I44" i="1"/>
  <c r="I49" i="1"/>
  <c r="J49" i="1"/>
  <c r="J48" i="1" s="1"/>
  <c r="I27" i="1"/>
  <c r="I37" i="1" s="1"/>
  <c r="J23" i="1"/>
  <c r="I17" i="1"/>
  <c r="I14" i="1"/>
  <c r="J14" i="1"/>
  <c r="I7" i="1"/>
  <c r="J7" i="1"/>
  <c r="I10" i="1"/>
  <c r="J10" i="1"/>
  <c r="I32" i="3" l="1"/>
  <c r="I30" i="2"/>
  <c r="I36" i="2" s="1"/>
  <c r="I40" i="2" s="1"/>
  <c r="I41" i="2" s="1"/>
  <c r="I48" i="1"/>
  <c r="I46" i="1"/>
  <c r="I23" i="1"/>
  <c r="H41" i="2"/>
  <c r="H46" i="1"/>
  <c r="H17" i="1"/>
  <c r="G41" i="3"/>
  <c r="H41" i="3"/>
  <c r="G55" i="3"/>
  <c r="H55" i="3"/>
  <c r="G48" i="3"/>
  <c r="H48" i="3"/>
  <c r="G31" i="3"/>
  <c r="G32" i="3" s="1"/>
  <c r="G54" i="3" s="1"/>
  <c r="H31" i="3"/>
  <c r="G18" i="3"/>
  <c r="H18" i="3"/>
  <c r="B41" i="2"/>
  <c r="C41" i="2"/>
  <c r="D41" i="2"/>
  <c r="E41" i="2"/>
  <c r="F41" i="2"/>
  <c r="H37" i="2"/>
  <c r="G37" i="2"/>
  <c r="G42" i="2"/>
  <c r="H42" i="2"/>
  <c r="G35" i="2"/>
  <c r="H35" i="2"/>
  <c r="G29" i="2"/>
  <c r="H29" i="2"/>
  <c r="G7" i="2"/>
  <c r="G14" i="2" s="1"/>
  <c r="H7" i="2"/>
  <c r="H14" i="2" s="1"/>
  <c r="G14" i="1"/>
  <c r="G7" i="1"/>
  <c r="H7" i="1"/>
  <c r="G49" i="1"/>
  <c r="H49" i="1"/>
  <c r="G44" i="1"/>
  <c r="H44" i="1"/>
  <c r="G27" i="1"/>
  <c r="G37" i="1" s="1"/>
  <c r="H27" i="1"/>
  <c r="H37" i="1" s="1"/>
  <c r="G17" i="1"/>
  <c r="H14" i="1"/>
  <c r="G10" i="1"/>
  <c r="H10" i="1"/>
  <c r="G50" i="3" l="1"/>
  <c r="G53" i="3" s="1"/>
  <c r="I54" i="3"/>
  <c r="I50" i="3"/>
  <c r="I53" i="3" s="1"/>
  <c r="H32" i="3"/>
  <c r="H54" i="3" s="1"/>
  <c r="H30" i="2"/>
  <c r="H36" i="2" s="1"/>
  <c r="H40" i="2" s="1"/>
  <c r="H48" i="1"/>
  <c r="H23" i="1"/>
  <c r="G30" i="2"/>
  <c r="G48" i="1"/>
  <c r="G46" i="1"/>
  <c r="G23" i="1"/>
  <c r="C55" i="3"/>
  <c r="D55" i="3"/>
  <c r="E55" i="3"/>
  <c r="F55" i="3"/>
  <c r="B55" i="3"/>
  <c r="C42" i="2"/>
  <c r="D42" i="2"/>
  <c r="E42" i="2"/>
  <c r="F42" i="2"/>
  <c r="B42" i="2"/>
  <c r="H50" i="3" l="1"/>
  <c r="H53" i="3" s="1"/>
  <c r="G36" i="2"/>
  <c r="G40" i="2" s="1"/>
  <c r="G41" i="2" s="1"/>
  <c r="C17" i="1"/>
  <c r="D44" i="1"/>
  <c r="D49" i="1"/>
  <c r="D48" i="1" l="1"/>
  <c r="E49" i="1"/>
  <c r="E27" i="1"/>
  <c r="E37" i="1" s="1"/>
  <c r="F49" i="1"/>
  <c r="C14" i="1"/>
  <c r="C48" i="3" l="1"/>
  <c r="D48" i="3"/>
  <c r="E48" i="3"/>
  <c r="F48" i="3"/>
  <c r="B48" i="3"/>
  <c r="C41" i="3"/>
  <c r="D41" i="3"/>
  <c r="E41" i="3"/>
  <c r="F41" i="3"/>
  <c r="B41" i="3"/>
  <c r="C31" i="3"/>
  <c r="D31" i="3"/>
  <c r="E31" i="3"/>
  <c r="F31" i="3"/>
  <c r="B31" i="3"/>
  <c r="C18" i="3"/>
  <c r="D18" i="3"/>
  <c r="E18" i="3"/>
  <c r="F18" i="3"/>
  <c r="B18" i="3"/>
  <c r="B32" i="3" l="1"/>
  <c r="B50" i="3" s="1"/>
  <c r="B53" i="3" s="1"/>
  <c r="C32" i="3"/>
  <c r="D32" i="3"/>
  <c r="D50" i="3" s="1"/>
  <c r="D53" i="3" s="1"/>
  <c r="E32" i="3"/>
  <c r="F32" i="3"/>
  <c r="F50" i="3" s="1"/>
  <c r="F53" i="3" s="1"/>
  <c r="C35" i="2"/>
  <c r="D35" i="2"/>
  <c r="E35" i="2"/>
  <c r="F35" i="2"/>
  <c r="B35" i="2"/>
  <c r="C29" i="2"/>
  <c r="D29" i="2"/>
  <c r="E29" i="2"/>
  <c r="F29" i="2"/>
  <c r="B29" i="2"/>
  <c r="C7" i="2"/>
  <c r="C6" i="4" s="1"/>
  <c r="D7" i="2"/>
  <c r="D6" i="4" s="1"/>
  <c r="E7" i="2"/>
  <c r="E6" i="4" s="1"/>
  <c r="F7" i="2"/>
  <c r="F6" i="4" s="1"/>
  <c r="B7" i="2"/>
  <c r="B6" i="4" s="1"/>
  <c r="B17" i="1"/>
  <c r="B14" i="1"/>
  <c r="B10" i="1"/>
  <c r="B7" i="1"/>
  <c r="C49" i="1"/>
  <c r="B49" i="1"/>
  <c r="C44" i="1"/>
  <c r="E44" i="1"/>
  <c r="F44" i="1"/>
  <c r="B44" i="1"/>
  <c r="F27" i="1"/>
  <c r="F37" i="1" s="1"/>
  <c r="C27" i="1"/>
  <c r="C37" i="1" s="1"/>
  <c r="D27" i="1"/>
  <c r="D37" i="1" s="1"/>
  <c r="D46" i="1" s="1"/>
  <c r="B27" i="1"/>
  <c r="B37" i="1" s="1"/>
  <c r="F17" i="1"/>
  <c r="E17" i="1"/>
  <c r="D17" i="1"/>
  <c r="F14" i="1"/>
  <c r="E14" i="1"/>
  <c r="D14" i="1"/>
  <c r="F10" i="1"/>
  <c r="E10" i="1"/>
  <c r="D10" i="1"/>
  <c r="C10" i="1"/>
  <c r="C7" i="1"/>
  <c r="D7" i="1"/>
  <c r="E7" i="1"/>
  <c r="F7" i="1"/>
  <c r="C23" i="1" l="1"/>
  <c r="E23" i="1"/>
  <c r="C46" i="1"/>
  <c r="F46" i="1"/>
  <c r="F48" i="1"/>
  <c r="E46" i="1"/>
  <c r="E48" i="1"/>
  <c r="D23" i="1"/>
  <c r="B46" i="1"/>
  <c r="C50" i="3"/>
  <c r="C53" i="3" s="1"/>
  <c r="C54" i="3"/>
  <c r="E50" i="3"/>
  <c r="E53" i="3" s="1"/>
  <c r="E54" i="3"/>
  <c r="B54" i="3"/>
  <c r="D54" i="3"/>
  <c r="F54" i="3"/>
  <c r="B14" i="2"/>
  <c r="B30" i="2" s="1"/>
  <c r="C14" i="2"/>
  <c r="C30" i="2" s="1"/>
  <c r="C36" i="2" s="1"/>
  <c r="C40" i="2" s="1"/>
  <c r="C8" i="4" s="1"/>
  <c r="D14" i="2"/>
  <c r="D30" i="2" s="1"/>
  <c r="E14" i="2"/>
  <c r="E30" i="2" s="1"/>
  <c r="F14" i="2"/>
  <c r="F30" i="2" s="1"/>
  <c r="B48" i="1"/>
  <c r="B23" i="1"/>
  <c r="C48" i="1"/>
  <c r="F23" i="1"/>
  <c r="B7" i="4" l="1"/>
  <c r="B36" i="2"/>
  <c r="B40" i="2" s="1"/>
  <c r="C7" i="4"/>
  <c r="C10" i="4"/>
  <c r="D7" i="4"/>
  <c r="D36" i="2"/>
  <c r="D40" i="2" s="1"/>
  <c r="D9" i="4" s="1"/>
  <c r="E7" i="4"/>
  <c r="E36" i="2"/>
  <c r="E40" i="2" s="1"/>
  <c r="F7" i="4"/>
  <c r="F36" i="2"/>
  <c r="C9" i="4"/>
  <c r="F40" i="2" l="1"/>
  <c r="F8" i="4" s="1"/>
  <c r="B8" i="4"/>
  <c r="B10" i="4"/>
  <c r="B9" i="4"/>
  <c r="D8" i="4"/>
  <c r="D10" i="4"/>
  <c r="E8" i="4"/>
  <c r="E10" i="4"/>
  <c r="E9" i="4"/>
  <c r="F9" i="4" l="1"/>
  <c r="F10" i="4"/>
</calcChain>
</file>

<file path=xl/comments1.xml><?xml version="1.0" encoding="utf-8"?>
<comments xmlns="http://schemas.openxmlformats.org/spreadsheetml/2006/main">
  <authors>
    <author>Royal Capital</author>
  </authors>
  <commentList>
    <comment ref="D32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entry: 5393314666, changes in 2016</t>
        </r>
      </text>
    </comment>
  </commentList>
</comments>
</file>

<file path=xl/sharedStrings.xml><?xml version="1.0" encoding="utf-8"?>
<sst xmlns="http://schemas.openxmlformats.org/spreadsheetml/2006/main" count="165" uniqueCount="131">
  <si>
    <t>Property and Assets</t>
  </si>
  <si>
    <t>Cash in hand (including foreign currency)</t>
  </si>
  <si>
    <t>Balance with Bangladesh Bank &amp; its agent bank(s) (including foreign currency)</t>
  </si>
  <si>
    <t>In Bangladesh</t>
  </si>
  <si>
    <t>Outside Bangladesh</t>
  </si>
  <si>
    <t>Government</t>
  </si>
  <si>
    <t>Others</t>
  </si>
  <si>
    <t>Investments</t>
  </si>
  <si>
    <t>General investments etc.</t>
  </si>
  <si>
    <t>Bills purchased &amp; discounted</t>
  </si>
  <si>
    <t>Liabilities and Capital</t>
  </si>
  <si>
    <t>Liabilities</t>
  </si>
  <si>
    <t>Mudaraba savings deposits</t>
  </si>
  <si>
    <t>Mudaraba term deposits</t>
  </si>
  <si>
    <t>Other mudaraba deposits</t>
  </si>
  <si>
    <t>Al- wadeeah current and other deposit accounts</t>
  </si>
  <si>
    <t>Bills payable</t>
  </si>
  <si>
    <t>Deferred tax liabilities</t>
  </si>
  <si>
    <t>Paid - up capital</t>
  </si>
  <si>
    <t>Statutory reserve</t>
  </si>
  <si>
    <t>Retained earnings</t>
  </si>
  <si>
    <t>Non-controlling interest</t>
  </si>
  <si>
    <t>Investment income</t>
  </si>
  <si>
    <t>Profit paid on mudaraba deposits</t>
  </si>
  <si>
    <t>Income from investments in shares &amp; securities</t>
  </si>
  <si>
    <t>Commission, exchange &amp; brokerage income</t>
  </si>
  <si>
    <t>Other operating income</t>
  </si>
  <si>
    <t>Salary &amp; allowances</t>
  </si>
  <si>
    <t>Rent, taxes, insurances, electricity etc.</t>
  </si>
  <si>
    <t>Legal expenses</t>
  </si>
  <si>
    <t>Postage, stamps and telecommunication etc.</t>
  </si>
  <si>
    <t>Stationery, printing and advertisement etc.</t>
  </si>
  <si>
    <t>Directors’ fees &amp; expenses</t>
  </si>
  <si>
    <t>Shari’ah supervisory committee’s fees &amp; expenses</t>
  </si>
  <si>
    <t>Auditors’ fees</t>
  </si>
  <si>
    <t>Depreciation and repair to bank’s assets</t>
  </si>
  <si>
    <t>Zakat expenses</t>
  </si>
  <si>
    <t>Other expenses</t>
  </si>
  <si>
    <t>Provision for diminution in value of investments in shares</t>
  </si>
  <si>
    <t>Other provisions</t>
  </si>
  <si>
    <t>Current tax</t>
  </si>
  <si>
    <t>Deferred tax</t>
  </si>
  <si>
    <t>Income/ dividend receipt from investments in shares &amp; securities</t>
  </si>
  <si>
    <t>Fees &amp; commission receipt in cash</t>
  </si>
  <si>
    <t>Recovery from written off investments</t>
  </si>
  <si>
    <t>Payments to employees</t>
  </si>
  <si>
    <t>Cash payments to suppliers</t>
  </si>
  <si>
    <t>Income tax paid</t>
  </si>
  <si>
    <t>Receipts from other operating activities</t>
  </si>
  <si>
    <t>Payments for other operating activities</t>
  </si>
  <si>
    <t>Increase/(decrease) of statutory deposits</t>
  </si>
  <si>
    <t>(Increase)/decrease of net trading securities</t>
  </si>
  <si>
    <t>(Increase)/decrease of placement to other banks</t>
  </si>
  <si>
    <t>(Increase)/decrease of investments to customers</t>
  </si>
  <si>
    <t>(Increase)/decrease of other assets</t>
  </si>
  <si>
    <t>Increase/(decrease) of placement from other banks</t>
  </si>
  <si>
    <t>Increase/(decrease) of deposits from other banks</t>
  </si>
  <si>
    <t>Increase/(decrease) of deposits received from customers</t>
  </si>
  <si>
    <t>Increase/(decrease) of other liabilities account of customers</t>
  </si>
  <si>
    <t>Increase/(decrease) of trading liabilities</t>
  </si>
  <si>
    <t>Increase/(decrease) of other liabilities</t>
  </si>
  <si>
    <t>Proceeds from sale of securities</t>
  </si>
  <si>
    <t>Placement to Islamic Refinance Fund Account</t>
  </si>
  <si>
    <t>Payment for purchase of securities/membership</t>
  </si>
  <si>
    <t>Purchase/sale of property, plants &amp; equipments</t>
  </si>
  <si>
    <t>Purchase/sale of subsidiaries</t>
  </si>
  <si>
    <t>Receipts from issue of debt instruments</t>
  </si>
  <si>
    <t>Receipts from issuing ordinary share/ rights share</t>
  </si>
  <si>
    <t>Dividend paid in Cash</t>
  </si>
  <si>
    <t>Social Islami Bank Limited</t>
  </si>
  <si>
    <t>Cash Waqf Fund</t>
  </si>
  <si>
    <t>Mudaraba Subordinated Bond</t>
  </si>
  <si>
    <t>General reserves</t>
  </si>
  <si>
    <t>Revaluation reserve on Fixed Assets</t>
  </si>
  <si>
    <t>Managing Director's Salary and Allowances</t>
  </si>
  <si>
    <t>Charges on Investment Losses</t>
  </si>
  <si>
    <t xml:space="preserve">Provision for investments </t>
  </si>
  <si>
    <t>Payment for purchase of securities</t>
  </si>
  <si>
    <t>SIBL Mudaraba Subordinated Bond</t>
  </si>
  <si>
    <t>Operating Margin</t>
  </si>
  <si>
    <t>Net Margin</t>
  </si>
  <si>
    <t>Capital to Risk Weighted Assets Ratio</t>
  </si>
  <si>
    <t>Quarter 3</t>
  </si>
  <si>
    <t>Quarter 2</t>
  </si>
  <si>
    <t>Quarter 1</t>
  </si>
  <si>
    <t>-</t>
  </si>
  <si>
    <t>As at Quarter end</t>
  </si>
  <si>
    <t xml:space="preserve">Quarter 2 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</si>
  <si>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</si>
  <si>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</si>
  <si>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</si>
  <si>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</si>
  <si>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</si>
  <si>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</si>
  <si>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</si>
  <si>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</si>
  <si>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</si>
  <si>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Fixed Assets including Premises, Furniture and Fixtures</t>
  </si>
  <si>
    <t>Other Assets</t>
  </si>
  <si>
    <t>Non-Banking Assets</t>
  </si>
  <si>
    <t>Placement from Banks &amp; Other Financial Institutions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</si>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</sst>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/>
    </xf>
    <xf numFmtId="3" fontId="1" fillId="0" borderId="0" xfId="0" applyNumberFormat="1" applyFont="1"/>
    <xf numFmtId="3" fontId="0" fillId="0" borderId="0" xfId="0" applyNumberFormat="1" applyFill="1"/>
    <xf numFmtId="3" fontId="1" fillId="0" borderId="0" xfId="0" applyNumberFormat="1" applyFont="1" applyFill="1"/>
    <xf numFmtId="3" fontId="0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65" fontId="0" fillId="0" borderId="0" xfId="1" applyNumberFormat="1" applyFont="1"/>
    <xf numFmtId="164" fontId="1" fillId="0" borderId="0" xfId="0" applyNumberFormat="1" applyFont="1"/>
    <xf numFmtId="10" fontId="0" fillId="0" borderId="0" xfId="2" applyNumberFormat="1" applyFont="1"/>
    <xf numFmtId="2" fontId="1" fillId="0" borderId="0" xfId="0" applyNumberFormat="1" applyFont="1" applyFill="1"/>
    <xf numFmtId="10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1" xfId="0" applyFont="1" applyBorder="1"/>
    <xf numFmtId="0" fontId="7" fillId="0" borderId="1" xfId="0" applyFont="1" applyBorder="1" applyAlignment="1">
      <alignment vertical="center"/>
    </xf>
    <xf numFmtId="0" fontId="1" fillId="0" borderId="3" xfId="0" applyFont="1" applyBorder="1"/>
    <xf numFmtId="0" fontId="5" fillId="0" borderId="0" xfId="0" applyFont="1"/>
    <xf numFmtId="0" fontId="5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5" fillId="0" borderId="1" xfId="0" applyFont="1" applyBorder="1"/>
    <xf numFmtId="0" fontId="9" fillId="0" borderId="0" xfId="0" applyFont="1" applyAlignment="1">
      <alignment vertical="center"/>
    </xf>
    <xf numFmtId="3" fontId="8" fillId="0" borderId="0" xfId="0" applyNumberFormat="1" applyFont="1"/>
    <xf numFmtId="0" fontId="8" fillId="0" borderId="0" xfId="0" applyFont="1" applyAlignment="1">
      <alignment wrapText="1"/>
    </xf>
    <xf numFmtId="3" fontId="5" fillId="0" borderId="0" xfId="0" applyNumberFormat="1" applyFont="1"/>
    <xf numFmtId="0" fontId="5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Font="1"/>
    <xf numFmtId="0" fontId="10" fillId="0" borderId="2" xfId="0" applyFont="1" applyBorder="1" applyAlignment="1">
      <alignment vertical="center"/>
    </xf>
    <xf numFmtId="0" fontId="5" fillId="0" borderId="3" xfId="0" applyFont="1" applyBorder="1"/>
    <xf numFmtId="2" fontId="5" fillId="0" borderId="0" xfId="0" applyNumberFormat="1" applyFont="1"/>
    <xf numFmtId="0" fontId="11" fillId="0" borderId="0" xfId="0" applyFont="1"/>
    <xf numFmtId="165" fontId="8" fillId="0" borderId="0" xfId="1" applyNumberFormat="1" applyFo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Font="1" applyAlignment="1">
      <alignment horizontal="right"/>
    </xf>
    <xf numFmtId="15" fontId="1" fillId="0" borderId="0" xfId="0" applyNumberFormat="1" applyFont="1"/>
    <xf numFmtId="165" fontId="1" fillId="0" borderId="0" xfId="1" applyNumberFormat="1" applyFont="1"/>
    <xf numFmtId="3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Normal="100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I46" sqref="I46"/>
    </sheetView>
  </sheetViews>
  <sheetFormatPr defaultRowHeight="15" x14ac:dyDescent="0.25"/>
  <cols>
    <col min="1" max="1" width="47.42578125" bestFit="1" customWidth="1"/>
    <col min="2" max="2" width="15.5703125" customWidth="1"/>
    <col min="3" max="4" width="15.7109375" customWidth="1"/>
    <col min="5" max="6" width="14.85546875" bestFit="1" customWidth="1"/>
    <col min="7" max="7" width="14.85546875" customWidth="1"/>
    <col min="8" max="8" width="15.42578125" customWidth="1"/>
    <col min="9" max="9" width="17" customWidth="1"/>
  </cols>
  <sheetData>
    <row r="1" spans="1:10" x14ac:dyDescent="0.25">
      <c r="A1" s="10" t="s">
        <v>69</v>
      </c>
    </row>
    <row r="2" spans="1:10" x14ac:dyDescent="0.25">
      <c r="A2" s="2" t="s">
        <v>127</v>
      </c>
    </row>
    <row r="3" spans="1:10" x14ac:dyDescent="0.25">
      <c r="A3" t="s">
        <v>86</v>
      </c>
    </row>
    <row r="4" spans="1:10" ht="15.75" x14ac:dyDescent="0.25">
      <c r="B4" s="17" t="s">
        <v>83</v>
      </c>
      <c r="C4" s="17" t="s">
        <v>82</v>
      </c>
      <c r="D4" s="17" t="s">
        <v>84</v>
      </c>
      <c r="E4" s="17" t="s">
        <v>87</v>
      </c>
      <c r="F4" s="17" t="s">
        <v>82</v>
      </c>
      <c r="G4" s="34" t="s">
        <v>84</v>
      </c>
      <c r="H4" s="34" t="s">
        <v>83</v>
      </c>
      <c r="I4" s="45" t="s">
        <v>82</v>
      </c>
    </row>
    <row r="5" spans="1:10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35">
        <v>43555</v>
      </c>
      <c r="H5" s="36">
        <v>43646</v>
      </c>
      <c r="I5" s="46">
        <v>43738</v>
      </c>
    </row>
    <row r="6" spans="1:10" x14ac:dyDescent="0.25">
      <c r="A6" s="19" t="s">
        <v>0</v>
      </c>
    </row>
    <row r="7" spans="1:10" x14ac:dyDescent="0.25">
      <c r="A7" s="20" t="s">
        <v>93</v>
      </c>
      <c r="B7" s="5">
        <f>SUM(B8:B9)</f>
        <v>24571119088</v>
      </c>
      <c r="C7" s="5">
        <f t="shared" ref="C7:J7" si="0">SUM(C8:C9)</f>
        <v>23599845245</v>
      </c>
      <c r="D7" s="5">
        <f t="shared" si="0"/>
        <v>22187113599</v>
      </c>
      <c r="E7" s="5">
        <f t="shared" si="0"/>
        <v>25869935025</v>
      </c>
      <c r="F7" s="5">
        <f t="shared" si="0"/>
        <v>24118230703</v>
      </c>
      <c r="G7" s="5">
        <f t="shared" si="0"/>
        <v>17269034523</v>
      </c>
      <c r="H7" s="5">
        <f t="shared" si="0"/>
        <v>26849109808</v>
      </c>
      <c r="I7" s="47">
        <f t="shared" si="0"/>
        <v>32086723295</v>
      </c>
      <c r="J7" s="5">
        <f t="shared" si="0"/>
        <v>0</v>
      </c>
    </row>
    <row r="8" spans="1:10" x14ac:dyDescent="0.25">
      <c r="A8" t="s">
        <v>1</v>
      </c>
      <c r="B8" s="3">
        <v>2727059704</v>
      </c>
      <c r="C8" s="3">
        <v>1829246778</v>
      </c>
      <c r="D8" s="3">
        <v>2286621847</v>
      </c>
      <c r="E8" s="3">
        <v>2796142693</v>
      </c>
      <c r="F8" s="3">
        <v>2586730458</v>
      </c>
      <c r="G8" s="3">
        <v>2785680372</v>
      </c>
      <c r="H8" s="3">
        <v>3125581006</v>
      </c>
      <c r="I8" s="11">
        <v>3092222518</v>
      </c>
    </row>
    <row r="9" spans="1:10" ht="30" x14ac:dyDescent="0.25">
      <c r="A9" s="1" t="s">
        <v>2</v>
      </c>
      <c r="B9" s="4">
        <v>21844059384</v>
      </c>
      <c r="C9" s="4">
        <v>21770598467</v>
      </c>
      <c r="D9" s="4">
        <v>19900491752</v>
      </c>
      <c r="E9" s="4">
        <v>23073792332</v>
      </c>
      <c r="F9" s="4">
        <v>21531500245</v>
      </c>
      <c r="G9" s="3">
        <v>14483354151</v>
      </c>
      <c r="H9">
        <v>23723528802</v>
      </c>
      <c r="I9" s="11">
        <v>28994500777</v>
      </c>
    </row>
    <row r="10" spans="1:10" x14ac:dyDescent="0.25">
      <c r="A10" s="20" t="s">
        <v>94</v>
      </c>
      <c r="B10" s="5">
        <f>SUM(B11:B12)</f>
        <v>309148729</v>
      </c>
      <c r="C10" s="5">
        <f t="shared" ref="C10" si="1">SUM(C11:C12)</f>
        <v>852896313</v>
      </c>
      <c r="D10" s="5">
        <f t="shared" ref="D10" si="2">SUM(D11:D12)</f>
        <v>-36660970</v>
      </c>
      <c r="E10" s="5">
        <f t="shared" ref="E10" si="3">SUM(E11:E12)</f>
        <v>1111449684</v>
      </c>
      <c r="F10" s="5">
        <f t="shared" ref="F10:J10" si="4">SUM(F11:F12)</f>
        <v>2529520422</v>
      </c>
      <c r="G10" s="5">
        <f t="shared" si="4"/>
        <v>4903656272</v>
      </c>
      <c r="H10" s="5">
        <f t="shared" si="4"/>
        <v>4405077218</v>
      </c>
      <c r="I10" s="5">
        <f t="shared" si="4"/>
        <v>3271552562</v>
      </c>
      <c r="J10" s="5">
        <f t="shared" si="4"/>
        <v>0</v>
      </c>
    </row>
    <row r="11" spans="1:10" x14ac:dyDescent="0.25">
      <c r="A11" t="s">
        <v>3</v>
      </c>
      <c r="B11" s="3">
        <v>517096125</v>
      </c>
      <c r="C11" s="3">
        <v>558662624</v>
      </c>
      <c r="D11" s="3">
        <v>311987786</v>
      </c>
      <c r="E11" s="3">
        <v>788787509</v>
      </c>
      <c r="F11" s="3">
        <v>2181008441</v>
      </c>
      <c r="G11" s="3">
        <v>4472129891</v>
      </c>
      <c r="H11">
        <v>3858000079</v>
      </c>
      <c r="I11" s="3">
        <v>2338376010</v>
      </c>
    </row>
    <row r="12" spans="1:10" x14ac:dyDescent="0.25">
      <c r="A12" t="s">
        <v>4</v>
      </c>
      <c r="B12" s="3">
        <v>-207947396</v>
      </c>
      <c r="C12" s="3">
        <v>294233689</v>
      </c>
      <c r="D12" s="3">
        <v>-348648756</v>
      </c>
      <c r="E12" s="3">
        <v>322662175</v>
      </c>
      <c r="F12" s="3">
        <v>348511981</v>
      </c>
      <c r="G12" s="3">
        <v>431526381</v>
      </c>
      <c r="H12" s="3">
        <v>547077139</v>
      </c>
      <c r="I12" s="3">
        <v>933176552</v>
      </c>
    </row>
    <row r="13" spans="1:10" x14ac:dyDescent="0.25">
      <c r="A13" s="20" t="s">
        <v>95</v>
      </c>
      <c r="B13" s="5">
        <v>7286666624</v>
      </c>
      <c r="C13" s="5">
        <v>8536666624</v>
      </c>
      <c r="D13" s="5">
        <v>8226619899</v>
      </c>
      <c r="E13" s="5">
        <v>9696619899</v>
      </c>
      <c r="F13" s="5">
        <v>6451619899</v>
      </c>
      <c r="G13" s="3">
        <v>5682969299</v>
      </c>
      <c r="H13" s="5">
        <v>5568969299</v>
      </c>
      <c r="I13" s="5">
        <v>5446469299</v>
      </c>
    </row>
    <row r="14" spans="1:10" x14ac:dyDescent="0.25">
      <c r="A14" s="20" t="s">
        <v>96</v>
      </c>
      <c r="B14" s="5">
        <f>SUM(B15:B16)</f>
        <v>10351693825</v>
      </c>
      <c r="C14" s="5">
        <f>SUM(C15:C16)</f>
        <v>10865145824</v>
      </c>
      <c r="D14" s="5">
        <f t="shared" ref="D14" si="5">SUM(D15:D16)</f>
        <v>11929628495</v>
      </c>
      <c r="E14" s="5">
        <f t="shared" ref="E14" si="6">SUM(E15:E16)</f>
        <v>11509278971</v>
      </c>
      <c r="F14" s="5">
        <f t="shared" ref="F14:J14" si="7">SUM(F15:F16)</f>
        <v>11499035702</v>
      </c>
      <c r="G14" s="5">
        <f>SUM(G15:G16)</f>
        <v>11849675442</v>
      </c>
      <c r="H14" s="5">
        <f t="shared" si="7"/>
        <v>14300898000</v>
      </c>
      <c r="I14" s="5">
        <f t="shared" si="7"/>
        <v>15415360147</v>
      </c>
      <c r="J14" s="5">
        <f t="shared" si="7"/>
        <v>0</v>
      </c>
    </row>
    <row r="15" spans="1:10" x14ac:dyDescent="0.25">
      <c r="A15" t="s">
        <v>5</v>
      </c>
      <c r="B15" s="3">
        <v>8550000000</v>
      </c>
      <c r="C15" s="3">
        <v>8850000000</v>
      </c>
      <c r="D15" s="3">
        <v>9500000000</v>
      </c>
      <c r="E15" s="3">
        <v>8950000000</v>
      </c>
      <c r="F15" s="3">
        <v>8950000000</v>
      </c>
      <c r="G15" s="3">
        <v>9450000000</v>
      </c>
      <c r="H15" s="5">
        <v>9900000000</v>
      </c>
      <c r="I15" s="3">
        <v>10850000000</v>
      </c>
    </row>
    <row r="16" spans="1:10" x14ac:dyDescent="0.25">
      <c r="A16" t="s">
        <v>6</v>
      </c>
      <c r="B16" s="3">
        <v>1801693825</v>
      </c>
      <c r="C16" s="3">
        <v>2015145824</v>
      </c>
      <c r="D16" s="3">
        <v>2429628495</v>
      </c>
      <c r="E16" s="3">
        <v>2559278971</v>
      </c>
      <c r="F16" s="3">
        <v>2549035702</v>
      </c>
      <c r="G16" s="3">
        <v>2399675442</v>
      </c>
      <c r="H16" s="5">
        <v>4400898000</v>
      </c>
      <c r="I16">
        <v>4565360147</v>
      </c>
    </row>
    <row r="17" spans="1:10" x14ac:dyDescent="0.25">
      <c r="A17" s="20" t="s">
        <v>7</v>
      </c>
      <c r="B17" s="5">
        <f>SUM(B18:B19)</f>
        <v>195511235337</v>
      </c>
      <c r="C17" s="5">
        <f>C18+C19</f>
        <v>197563265590</v>
      </c>
      <c r="D17" s="5">
        <f t="shared" ref="D17" si="8">SUM(D18:D19)</f>
        <v>210427805013</v>
      </c>
      <c r="E17" s="5">
        <f t="shared" ref="E17" si="9">SUM(E18:E19)</f>
        <v>219668469844</v>
      </c>
      <c r="F17" s="5">
        <f t="shared" ref="F17:G17" si="10">SUM(F18:F19)</f>
        <v>225280059708</v>
      </c>
      <c r="G17" s="5">
        <f t="shared" si="10"/>
        <v>241761647445</v>
      </c>
      <c r="H17" s="5">
        <f>SUM(H18:H19)</f>
        <v>248455671514</v>
      </c>
      <c r="I17" s="5">
        <f>SUM(I18:I19)</f>
        <v>254427459310</v>
      </c>
    </row>
    <row r="18" spans="1:10" x14ac:dyDescent="0.25">
      <c r="A18" t="s">
        <v>8</v>
      </c>
      <c r="B18" s="3">
        <v>188236856219</v>
      </c>
      <c r="C18" s="3">
        <v>189432235406</v>
      </c>
      <c r="D18" s="3">
        <v>202721489285</v>
      </c>
      <c r="E18" s="3">
        <v>211508437482</v>
      </c>
      <c r="F18" s="3">
        <v>217413586203</v>
      </c>
      <c r="G18" s="3">
        <v>231799943138</v>
      </c>
      <c r="H18" s="48">
        <v>236969683165</v>
      </c>
      <c r="I18" s="11">
        <v>241947000502</v>
      </c>
    </row>
    <row r="19" spans="1:10" x14ac:dyDescent="0.25">
      <c r="A19" t="s">
        <v>9</v>
      </c>
      <c r="B19" s="3">
        <v>7274379118</v>
      </c>
      <c r="C19" s="3">
        <v>8131030184</v>
      </c>
      <c r="D19" s="3">
        <v>7706315728</v>
      </c>
      <c r="E19" s="3">
        <v>8160032362</v>
      </c>
      <c r="F19" s="3">
        <v>7866473505</v>
      </c>
      <c r="G19" s="3">
        <v>9961704307</v>
      </c>
      <c r="H19" s="48">
        <v>11485988349</v>
      </c>
      <c r="I19" s="3">
        <v>12480458808</v>
      </c>
    </row>
    <row r="20" spans="1:10" x14ac:dyDescent="0.25">
      <c r="A20" s="20" t="s">
        <v>97</v>
      </c>
      <c r="B20" s="5">
        <v>3333873356</v>
      </c>
      <c r="C20" s="5">
        <v>3573567142</v>
      </c>
      <c r="D20" s="5">
        <v>3531041909</v>
      </c>
      <c r="E20" s="5">
        <v>3462750863</v>
      </c>
      <c r="F20" s="5">
        <v>3530036980</v>
      </c>
      <c r="G20" s="3">
        <v>3742900260</v>
      </c>
      <c r="H20">
        <v>3634606046</v>
      </c>
      <c r="I20">
        <v>3698208291</v>
      </c>
    </row>
    <row r="21" spans="1:10" x14ac:dyDescent="0.25">
      <c r="A21" s="20" t="s">
        <v>98</v>
      </c>
      <c r="B21" s="5">
        <v>15773548671</v>
      </c>
      <c r="C21" s="5">
        <v>15125878791</v>
      </c>
      <c r="D21" s="5">
        <v>16585760848</v>
      </c>
      <c r="E21" s="5">
        <v>18907975064</v>
      </c>
      <c r="F21" s="5">
        <v>21468175980</v>
      </c>
      <c r="G21" s="3">
        <v>20916269703</v>
      </c>
      <c r="H21">
        <v>20429362375</v>
      </c>
      <c r="I21" s="5">
        <v>17612735847</v>
      </c>
    </row>
    <row r="22" spans="1:10" x14ac:dyDescent="0.25">
      <c r="A22" s="20" t="s">
        <v>99</v>
      </c>
      <c r="B22" s="2">
        <v>0</v>
      </c>
      <c r="C22" s="5">
        <v>0</v>
      </c>
      <c r="D22" s="5">
        <v>0</v>
      </c>
      <c r="E22" s="5">
        <v>0</v>
      </c>
      <c r="F22" s="5">
        <v>0</v>
      </c>
    </row>
    <row r="23" spans="1:10" x14ac:dyDescent="0.25">
      <c r="A23" s="2"/>
      <c r="B23" s="5">
        <f>B7+B10+B13+B14+B17+B20+B21+B22</f>
        <v>257137285630</v>
      </c>
      <c r="C23" s="5">
        <f>C7+C10+C13+C14+C17+C20+C21+C22</f>
        <v>260117265529</v>
      </c>
      <c r="D23" s="5">
        <f>D7+D10+D13+D14+D17+D20+D21+D22</f>
        <v>272851308793</v>
      </c>
      <c r="E23" s="5">
        <f>E7+E10+E13+E14+E17+E20+E21+E22</f>
        <v>290226479350</v>
      </c>
      <c r="F23" s="5">
        <f t="shared" ref="F23:J23" si="11">F7+F10+F13+F14+F17+F20+F21+F22</f>
        <v>294876679394</v>
      </c>
      <c r="G23" s="5">
        <f t="shared" si="11"/>
        <v>306126152944</v>
      </c>
      <c r="H23" s="5">
        <f t="shared" si="11"/>
        <v>323643694260</v>
      </c>
      <c r="I23" s="5">
        <f t="shared" si="11"/>
        <v>331958508751</v>
      </c>
      <c r="J23" s="5">
        <f t="shared" si="11"/>
        <v>0</v>
      </c>
    </row>
    <row r="24" spans="1:10" ht="15.75" thickBot="1" x14ac:dyDescent="0.3">
      <c r="A24" s="21" t="s">
        <v>10</v>
      </c>
    </row>
    <row r="25" spans="1:10" x14ac:dyDescent="0.25">
      <c r="A25" s="20" t="s">
        <v>11</v>
      </c>
    </row>
    <row r="26" spans="1:10" x14ac:dyDescent="0.25">
      <c r="A26" s="20" t="s">
        <v>100</v>
      </c>
      <c r="B26" s="5">
        <v>4417889000</v>
      </c>
      <c r="C26" s="5">
        <v>0</v>
      </c>
      <c r="D26" s="5">
        <v>7000000000</v>
      </c>
      <c r="E26" s="5">
        <v>8000000000</v>
      </c>
      <c r="F26" s="5">
        <v>8000000000</v>
      </c>
      <c r="G26" s="3">
        <v>9000000000</v>
      </c>
      <c r="H26" s="5">
        <v>10000000000</v>
      </c>
      <c r="I26">
        <v>2500000000</v>
      </c>
    </row>
    <row r="27" spans="1:10" x14ac:dyDescent="0.25">
      <c r="A27" s="20" t="s">
        <v>101</v>
      </c>
      <c r="B27" s="5">
        <f>SUM(B28:B33)</f>
        <v>213052195256</v>
      </c>
      <c r="C27" s="5">
        <f t="shared" ref="C27:D27" si="12">SUM(C28:C33)</f>
        <v>219384003346</v>
      </c>
      <c r="D27" s="5">
        <f t="shared" si="12"/>
        <v>221787994029</v>
      </c>
      <c r="E27" s="5">
        <f>SUM(E28:E33)</f>
        <v>237174364281</v>
      </c>
      <c r="F27" s="5">
        <f>SUM(F28:F33)</f>
        <v>240277177643</v>
      </c>
      <c r="G27" s="5">
        <f t="shared" ref="G27:I27" si="13">SUM(G28:G33)</f>
        <v>244002682581</v>
      </c>
      <c r="H27" s="5">
        <f t="shared" si="13"/>
        <v>260208863564</v>
      </c>
      <c r="I27" s="5">
        <f t="shared" si="13"/>
        <v>274933954619</v>
      </c>
    </row>
    <row r="28" spans="1:10" x14ac:dyDescent="0.25">
      <c r="A28" t="s">
        <v>12</v>
      </c>
      <c r="B28" s="3">
        <v>15558265700</v>
      </c>
      <c r="C28" s="3">
        <v>17278579936</v>
      </c>
      <c r="D28" s="3">
        <v>17252764458</v>
      </c>
      <c r="E28" s="3">
        <v>17780616201</v>
      </c>
      <c r="F28" s="3">
        <v>19584432795</v>
      </c>
      <c r="G28" s="3">
        <v>21040839215</v>
      </c>
      <c r="H28">
        <v>22430222620</v>
      </c>
      <c r="I28" s="3">
        <v>24445483361</v>
      </c>
    </row>
    <row r="29" spans="1:10" x14ac:dyDescent="0.25">
      <c r="A29" t="s">
        <v>13</v>
      </c>
      <c r="B29" s="3">
        <v>123823232775</v>
      </c>
      <c r="C29" s="3">
        <v>133031836953</v>
      </c>
      <c r="D29" s="3">
        <v>136375322191</v>
      </c>
      <c r="E29" s="3">
        <v>146967111393</v>
      </c>
      <c r="F29" s="3">
        <v>148615692198</v>
      </c>
      <c r="G29" s="3">
        <v>148864028018</v>
      </c>
      <c r="H29" s="3">
        <v>154119192702</v>
      </c>
      <c r="I29" s="3">
        <v>161892643798</v>
      </c>
    </row>
    <row r="30" spans="1:10" x14ac:dyDescent="0.25">
      <c r="A30" t="s">
        <v>14</v>
      </c>
      <c r="B30" s="3">
        <v>43051886297</v>
      </c>
      <c r="C30" s="3">
        <v>40450760752</v>
      </c>
      <c r="D30" s="3">
        <v>40438351690</v>
      </c>
      <c r="E30" s="3">
        <v>41431017040</v>
      </c>
      <c r="F30" s="3">
        <v>42947298228</v>
      </c>
      <c r="G30" s="3">
        <v>43860289665</v>
      </c>
      <c r="H30" s="3">
        <v>48846390691</v>
      </c>
      <c r="I30">
        <v>55381378848</v>
      </c>
    </row>
    <row r="31" spans="1:10" x14ac:dyDescent="0.25">
      <c r="A31" t="s">
        <v>15</v>
      </c>
      <c r="B31" s="3">
        <v>25656508753</v>
      </c>
      <c r="C31" s="3">
        <v>24010117438</v>
      </c>
      <c r="D31" s="3">
        <v>23816911070</v>
      </c>
      <c r="E31" s="3">
        <v>25150323816</v>
      </c>
      <c r="F31" s="3">
        <v>24815608357</v>
      </c>
      <c r="G31" s="3">
        <v>25157956592</v>
      </c>
      <c r="H31" s="3">
        <v>27395747605</v>
      </c>
      <c r="I31">
        <v>27765563272</v>
      </c>
    </row>
    <row r="32" spans="1:10" x14ac:dyDescent="0.25">
      <c r="A32" t="s">
        <v>16</v>
      </c>
      <c r="B32" s="3">
        <v>4710798549</v>
      </c>
      <c r="C32" s="3">
        <v>4344922263</v>
      </c>
      <c r="D32" s="3">
        <v>3627788166</v>
      </c>
      <c r="E32" s="3">
        <v>5550556345</v>
      </c>
      <c r="F32" s="3">
        <v>4009375460</v>
      </c>
      <c r="G32" s="3">
        <v>4762017110</v>
      </c>
      <c r="H32" s="3">
        <v>7096499949</v>
      </c>
      <c r="I32" s="3">
        <v>5122653568</v>
      </c>
    </row>
    <row r="33" spans="1:10" x14ac:dyDescent="0.25">
      <c r="A33" t="s">
        <v>70</v>
      </c>
      <c r="B33" s="3">
        <v>251503182</v>
      </c>
      <c r="C33" s="3">
        <v>267786004</v>
      </c>
      <c r="D33" s="3">
        <v>276856454</v>
      </c>
      <c r="E33" s="3">
        <v>294739486</v>
      </c>
      <c r="F33" s="3">
        <v>304770605</v>
      </c>
      <c r="G33" s="3">
        <v>317551981</v>
      </c>
      <c r="H33" s="3">
        <v>320809997</v>
      </c>
      <c r="I33" s="3">
        <v>326231772</v>
      </c>
    </row>
    <row r="34" spans="1:10" x14ac:dyDescent="0.25">
      <c r="A34" s="20" t="s">
        <v>71</v>
      </c>
      <c r="B34" s="5">
        <v>6400000000</v>
      </c>
      <c r="C34" s="5">
        <v>6400000000</v>
      </c>
      <c r="D34" s="5">
        <v>6400000000</v>
      </c>
      <c r="E34" s="5">
        <v>5800000000</v>
      </c>
      <c r="F34" s="5">
        <v>5800000000</v>
      </c>
      <c r="G34" s="3">
        <v>10800000000</v>
      </c>
      <c r="H34" s="5">
        <v>9400000000</v>
      </c>
      <c r="I34">
        <v>9400000000</v>
      </c>
    </row>
    <row r="35" spans="1:10" x14ac:dyDescent="0.25">
      <c r="A35" s="20" t="s">
        <v>102</v>
      </c>
      <c r="B35" s="5">
        <v>20229624672</v>
      </c>
      <c r="C35" s="5">
        <v>20849383352</v>
      </c>
      <c r="D35" s="5">
        <v>23166231798</v>
      </c>
      <c r="E35" s="5">
        <v>24688168961</v>
      </c>
      <c r="F35" s="5">
        <v>25873366509</v>
      </c>
      <c r="G35" s="3">
        <v>26185277141</v>
      </c>
      <c r="H35" s="5">
        <v>27817126429</v>
      </c>
      <c r="I35" s="5">
        <v>28596102341</v>
      </c>
    </row>
    <row r="36" spans="1:10" x14ac:dyDescent="0.25">
      <c r="A36" s="20" t="s">
        <v>17</v>
      </c>
      <c r="B36" s="5">
        <v>25432429</v>
      </c>
      <c r="C36" s="5">
        <v>30271720</v>
      </c>
      <c r="D36" s="5">
        <v>45055121</v>
      </c>
      <c r="E36" s="5">
        <v>45510892</v>
      </c>
      <c r="F36" s="5">
        <v>47210641</v>
      </c>
      <c r="G36" s="3">
        <v>91163243</v>
      </c>
      <c r="H36" s="5">
        <v>84675556</v>
      </c>
      <c r="I36" s="5">
        <v>79707804</v>
      </c>
    </row>
    <row r="37" spans="1:10" x14ac:dyDescent="0.25">
      <c r="A37" s="2"/>
      <c r="B37" s="5">
        <f>B35+B36+B34+B27+B26</f>
        <v>244125141357</v>
      </c>
      <c r="C37" s="5">
        <f>C36+C35+C34+C27</f>
        <v>246663658418</v>
      </c>
      <c r="D37" s="5">
        <f>D34+D35+D36+D27+D26</f>
        <v>258399280948</v>
      </c>
      <c r="E37" s="5">
        <f>E35+E36+E34+E27+E26</f>
        <v>275708044134</v>
      </c>
      <c r="F37" s="5">
        <f>F35+F36+F34+F27+F26</f>
        <v>279997754793</v>
      </c>
      <c r="G37" s="5">
        <f t="shared" ref="G37:I37" si="14">G35+G36+G34+G27+G26</f>
        <v>290079122965</v>
      </c>
      <c r="H37" s="5">
        <f t="shared" si="14"/>
        <v>307510665549</v>
      </c>
      <c r="I37" s="5">
        <f t="shared" si="14"/>
        <v>315509764764</v>
      </c>
    </row>
    <row r="38" spans="1:10" x14ac:dyDescent="0.25">
      <c r="A38" s="20" t="s">
        <v>103</v>
      </c>
      <c r="B38" s="5"/>
      <c r="C38" s="5"/>
      <c r="D38" s="5"/>
      <c r="E38" s="5"/>
      <c r="F38" s="5"/>
    </row>
    <row r="39" spans="1:10" x14ac:dyDescent="0.25">
      <c r="A39" t="s">
        <v>18</v>
      </c>
      <c r="B39" s="3">
        <v>7382986420</v>
      </c>
      <c r="C39" s="3">
        <v>7382986420</v>
      </c>
      <c r="D39" s="3">
        <v>7382986420</v>
      </c>
      <c r="E39" s="3">
        <v>8121285060</v>
      </c>
      <c r="F39" s="3">
        <v>8121285060</v>
      </c>
      <c r="G39" s="3">
        <v>8121285060</v>
      </c>
      <c r="H39" s="3">
        <v>8933413566</v>
      </c>
      <c r="I39" s="11">
        <v>8933413560</v>
      </c>
    </row>
    <row r="40" spans="1:10" x14ac:dyDescent="0.25">
      <c r="A40" t="s">
        <v>19</v>
      </c>
      <c r="B40" s="3">
        <v>4538603804</v>
      </c>
      <c r="C40" s="3">
        <v>4678017550</v>
      </c>
      <c r="D40" s="3">
        <v>5151378331</v>
      </c>
      <c r="E40" s="3">
        <v>5270876233</v>
      </c>
      <c r="F40" s="3">
        <v>5418832952</v>
      </c>
      <c r="G40" s="3">
        <v>5940978736</v>
      </c>
      <c r="H40" s="3">
        <v>6058963773</v>
      </c>
      <c r="I40" s="48">
        <v>6165856502</v>
      </c>
    </row>
    <row r="41" spans="1:10" x14ac:dyDescent="0.25">
      <c r="A41" t="s">
        <v>72</v>
      </c>
      <c r="B41" s="3">
        <v>7538694</v>
      </c>
      <c r="C41" s="3">
        <v>8284729</v>
      </c>
      <c r="D41" s="3">
        <v>8570541</v>
      </c>
      <c r="E41" s="3">
        <v>9276569</v>
      </c>
      <c r="F41" s="3">
        <v>9168993</v>
      </c>
      <c r="G41" s="3">
        <v>11336050</v>
      </c>
      <c r="H41" s="3">
        <v>10122727</v>
      </c>
      <c r="I41" s="48">
        <v>10033206</v>
      </c>
    </row>
    <row r="42" spans="1:10" x14ac:dyDescent="0.25">
      <c r="A42" t="s">
        <v>73</v>
      </c>
      <c r="B42" s="3">
        <v>1004065009</v>
      </c>
      <c r="C42" s="3">
        <v>1004065009</v>
      </c>
      <c r="D42" s="3">
        <v>979221345</v>
      </c>
      <c r="E42" s="3">
        <v>979221345</v>
      </c>
      <c r="F42" s="3">
        <v>979221345</v>
      </c>
      <c r="G42" s="3">
        <v>954998771</v>
      </c>
      <c r="H42" s="3">
        <v>954998771</v>
      </c>
      <c r="I42" s="48">
        <v>954998771</v>
      </c>
    </row>
    <row r="43" spans="1:10" x14ac:dyDescent="0.25">
      <c r="A43" t="s">
        <v>20</v>
      </c>
      <c r="B43" s="3">
        <v>78948589</v>
      </c>
      <c r="C43" s="3">
        <v>380251633</v>
      </c>
      <c r="D43" s="3">
        <v>929869405</v>
      </c>
      <c r="E43" s="3">
        <v>137774195</v>
      </c>
      <c r="F43" s="3">
        <v>350414433</v>
      </c>
      <c r="G43" s="3">
        <v>1018429543</v>
      </c>
      <c r="H43" s="3">
        <v>175528042</v>
      </c>
      <c r="I43" s="48">
        <v>384440130</v>
      </c>
    </row>
    <row r="44" spans="1:10" x14ac:dyDescent="0.25">
      <c r="A44" s="2"/>
      <c r="B44" s="5">
        <f>SUM(B39:B43)</f>
        <v>13012142516</v>
      </c>
      <c r="C44" s="5">
        <f t="shared" ref="C44:H44" si="15">SUM(C39:C43)</f>
        <v>13453605341</v>
      </c>
      <c r="D44" s="5">
        <f>SUM(D39:D43)-1</f>
        <v>14452026041</v>
      </c>
      <c r="E44" s="5">
        <f t="shared" si="15"/>
        <v>14518433402</v>
      </c>
      <c r="F44" s="5">
        <f t="shared" si="15"/>
        <v>14878922783</v>
      </c>
      <c r="G44" s="5">
        <f t="shared" si="15"/>
        <v>16047028160</v>
      </c>
      <c r="H44" s="5">
        <f t="shared" si="15"/>
        <v>16133026879</v>
      </c>
      <c r="I44" s="5">
        <f>SUM(I39:I43)</f>
        <v>16448742169</v>
      </c>
    </row>
    <row r="45" spans="1:10" x14ac:dyDescent="0.25">
      <c r="A45" s="20" t="s">
        <v>21</v>
      </c>
      <c r="B45" s="3">
        <v>1757</v>
      </c>
      <c r="C45" s="3">
        <v>1769</v>
      </c>
      <c r="D45" s="3">
        <v>1806</v>
      </c>
      <c r="E45" s="3">
        <v>1814</v>
      </c>
      <c r="F45" s="3">
        <v>1817</v>
      </c>
      <c r="G45" s="3">
        <v>1818</v>
      </c>
      <c r="H45" s="3">
        <v>1829</v>
      </c>
      <c r="I45" s="48">
        <v>1818</v>
      </c>
    </row>
    <row r="46" spans="1:10" x14ac:dyDescent="0.25">
      <c r="A46" s="2"/>
      <c r="B46" s="5">
        <f>B44+B45+B37</f>
        <v>257137285630</v>
      </c>
      <c r="C46" s="5">
        <f>C44+C45+C37+1</f>
        <v>260117265529</v>
      </c>
      <c r="D46" s="5">
        <f>D44+D45+D37-2</f>
        <v>272851308793</v>
      </c>
      <c r="E46" s="5">
        <f>E44+E45+E37</f>
        <v>290226479350</v>
      </c>
      <c r="F46" s="5">
        <f>F44+F45+F37+1</f>
        <v>294876679394</v>
      </c>
      <c r="G46" s="5">
        <f t="shared" ref="G46" si="16">G44+G45+G37+1</f>
        <v>306126152944</v>
      </c>
      <c r="H46" s="5">
        <f>H44+H45+H37+3</f>
        <v>323643694260</v>
      </c>
      <c r="I46" s="5">
        <f>I44+I45+I37+3</f>
        <v>331958508754</v>
      </c>
    </row>
    <row r="48" spans="1:10" x14ac:dyDescent="0.25">
      <c r="A48" s="22" t="s">
        <v>104</v>
      </c>
      <c r="B48" s="12">
        <f>B44/B49</f>
        <v>17.624497426611818</v>
      </c>
      <c r="C48" s="12">
        <f t="shared" ref="C48" si="17">C44/C49</f>
        <v>18.222443569116031</v>
      </c>
      <c r="D48" s="12">
        <f>D44/D49</f>
        <v>19.574769908624592</v>
      </c>
      <c r="E48" s="12">
        <f>E44/E49</f>
        <v>17.877014899412977</v>
      </c>
      <c r="F48" s="12">
        <f>F44/F49</f>
        <v>18.320897090884777</v>
      </c>
      <c r="G48" s="12">
        <f t="shared" ref="G48:J48" si="18">G44/G49</f>
        <v>19.759222883379493</v>
      </c>
      <c r="H48" s="12">
        <f t="shared" si="18"/>
        <v>18.059196252148524</v>
      </c>
      <c r="I48" s="12">
        <f t="shared" si="18"/>
        <v>18.412605728509451</v>
      </c>
      <c r="J48" s="12" t="e">
        <f t="shared" si="18"/>
        <v>#DIV/0!</v>
      </c>
    </row>
    <row r="49" spans="1:10" x14ac:dyDescent="0.25">
      <c r="A49" s="22" t="s">
        <v>105</v>
      </c>
      <c r="B49" s="11">
        <f>B39/10</f>
        <v>738298642</v>
      </c>
      <c r="C49" s="11">
        <f t="shared" ref="C49" si="19">C39/10</f>
        <v>738298642</v>
      </c>
      <c r="D49" s="11">
        <f>D39/10</f>
        <v>738298642</v>
      </c>
      <c r="E49" s="11">
        <f>E39/10</f>
        <v>812128506</v>
      </c>
      <c r="F49" s="11">
        <f>F39/10</f>
        <v>812128506</v>
      </c>
      <c r="G49" s="11">
        <f t="shared" ref="G49:J49" si="20">G39/10</f>
        <v>812128506</v>
      </c>
      <c r="H49" s="11">
        <f t="shared" si="20"/>
        <v>893341356.60000002</v>
      </c>
      <c r="I49" s="11">
        <f t="shared" si="20"/>
        <v>893341356</v>
      </c>
      <c r="J49" s="11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workbookViewId="0">
      <pane xSplit="1" ySplit="5" topLeftCell="H30" activePane="bottomRight" state="frozen"/>
      <selection pane="topRight" activeCell="B1" sqref="B1"/>
      <selection pane="bottomLeft" activeCell="A6" sqref="A6"/>
      <selection pane="bottomRight" activeCell="I44" sqref="I44"/>
    </sheetView>
  </sheetViews>
  <sheetFormatPr defaultRowHeight="15" x14ac:dyDescent="0.25"/>
  <cols>
    <col min="1" max="1" width="47.85546875" customWidth="1"/>
    <col min="2" max="2" width="15.42578125" style="9" customWidth="1"/>
    <col min="3" max="3" width="16" style="9" customWidth="1"/>
    <col min="4" max="4" width="15.140625" style="9" customWidth="1"/>
    <col min="5" max="6" width="14.5703125" style="9" bestFit="1" customWidth="1"/>
    <col min="7" max="7" width="14.140625" customWidth="1"/>
    <col min="8" max="9" width="13.85546875" customWidth="1"/>
  </cols>
  <sheetData>
    <row r="1" spans="1:9" x14ac:dyDescent="0.25">
      <c r="A1" s="10" t="s">
        <v>69</v>
      </c>
      <c r="B1"/>
      <c r="C1"/>
      <c r="D1"/>
      <c r="E1"/>
      <c r="F1"/>
    </row>
    <row r="2" spans="1:9" x14ac:dyDescent="0.25">
      <c r="A2" s="2" t="s">
        <v>128</v>
      </c>
      <c r="B2"/>
      <c r="C2"/>
      <c r="D2"/>
      <c r="E2"/>
      <c r="F2"/>
    </row>
    <row r="3" spans="1:9" x14ac:dyDescent="0.25">
      <c r="A3" t="s">
        <v>86</v>
      </c>
      <c r="B3"/>
      <c r="C3"/>
      <c r="D3"/>
      <c r="E3"/>
      <c r="F3"/>
    </row>
    <row r="4" spans="1:9" ht="15.75" x14ac:dyDescent="0.25">
      <c r="B4" s="17" t="s">
        <v>83</v>
      </c>
      <c r="C4" s="17" t="s">
        <v>82</v>
      </c>
      <c r="D4" s="17" t="s">
        <v>84</v>
      </c>
      <c r="E4" s="17" t="s">
        <v>87</v>
      </c>
      <c r="F4" s="17" t="s">
        <v>82</v>
      </c>
      <c r="G4" s="34" t="s">
        <v>84</v>
      </c>
      <c r="H4" s="34" t="s">
        <v>83</v>
      </c>
      <c r="I4" s="45" t="s">
        <v>82</v>
      </c>
    </row>
    <row r="5" spans="1:9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35">
        <v>43555</v>
      </c>
      <c r="H5" s="36">
        <v>43646</v>
      </c>
      <c r="I5" s="46">
        <v>43738</v>
      </c>
    </row>
    <row r="6" spans="1:9" x14ac:dyDescent="0.25">
      <c r="A6" s="22" t="s">
        <v>106</v>
      </c>
      <c r="B6" s="2"/>
      <c r="C6"/>
      <c r="D6"/>
      <c r="E6"/>
      <c r="F6"/>
    </row>
    <row r="7" spans="1:9" x14ac:dyDescent="0.25">
      <c r="A7" s="20" t="s">
        <v>107</v>
      </c>
      <c r="B7" s="7">
        <f>B8-B9</f>
        <v>3292405138</v>
      </c>
      <c r="C7" s="7">
        <f>C8-C9</f>
        <v>5212615843</v>
      </c>
      <c r="D7" s="7">
        <f>D8-D9</f>
        <v>1498941867</v>
      </c>
      <c r="E7" s="7">
        <f>E8-E9</f>
        <v>3761908898</v>
      </c>
      <c r="F7" s="7">
        <f>F8-F9</f>
        <v>5698006800</v>
      </c>
      <c r="G7" s="7">
        <f t="shared" ref="G7:I7" si="0">G8-G9</f>
        <v>1966757981</v>
      </c>
      <c r="H7" s="7">
        <f t="shared" si="0"/>
        <v>4071392292</v>
      </c>
      <c r="I7" s="7">
        <f t="shared" si="0"/>
        <v>5696188427</v>
      </c>
    </row>
    <row r="8" spans="1:9" x14ac:dyDescent="0.25">
      <c r="A8" t="s">
        <v>22</v>
      </c>
      <c r="B8" s="6">
        <v>8704642193</v>
      </c>
      <c r="C8" s="8">
        <v>13374512802</v>
      </c>
      <c r="D8" s="8">
        <v>5168047830</v>
      </c>
      <c r="E8" s="8">
        <v>11709658682</v>
      </c>
      <c r="F8" s="8">
        <v>18027162161</v>
      </c>
      <c r="G8" s="3">
        <v>6367856438</v>
      </c>
      <c r="H8">
        <v>12969698335</v>
      </c>
      <c r="I8">
        <v>19619333060</v>
      </c>
    </row>
    <row r="9" spans="1:9" x14ac:dyDescent="0.25">
      <c r="A9" t="s">
        <v>23</v>
      </c>
      <c r="B9" s="6">
        <v>5412237055</v>
      </c>
      <c r="C9" s="6">
        <v>8161896959</v>
      </c>
      <c r="D9" s="6">
        <v>3669105963</v>
      </c>
      <c r="E9" s="8">
        <v>7947749784</v>
      </c>
      <c r="F9" s="8">
        <v>12329155361</v>
      </c>
      <c r="G9" s="3">
        <v>4401098457</v>
      </c>
      <c r="H9" s="3">
        <v>8898306043</v>
      </c>
      <c r="I9">
        <v>13923144633</v>
      </c>
    </row>
    <row r="10" spans="1:9" x14ac:dyDescent="0.25">
      <c r="B10" s="6"/>
      <c r="C10" s="6"/>
      <c r="D10" s="6"/>
      <c r="E10" s="8"/>
      <c r="F10" s="8"/>
    </row>
    <row r="11" spans="1:9" x14ac:dyDescent="0.25">
      <c r="A11" t="s">
        <v>24</v>
      </c>
      <c r="B11" s="6">
        <v>174136974</v>
      </c>
      <c r="C11" s="8">
        <v>276821084</v>
      </c>
      <c r="D11" s="8">
        <v>92704810</v>
      </c>
      <c r="E11" s="8">
        <v>209288919</v>
      </c>
      <c r="F11" s="8">
        <v>284512976</v>
      </c>
      <c r="G11" s="3">
        <v>36262630</v>
      </c>
      <c r="H11" s="3">
        <v>218509262</v>
      </c>
      <c r="I11" s="3">
        <v>418429203</v>
      </c>
    </row>
    <row r="12" spans="1:9" x14ac:dyDescent="0.25">
      <c r="A12" t="s">
        <v>25</v>
      </c>
      <c r="B12" s="6">
        <v>972800319</v>
      </c>
      <c r="C12" s="6">
        <v>1467736342</v>
      </c>
      <c r="D12" s="6">
        <v>428628237</v>
      </c>
      <c r="E12" s="6">
        <v>873832982</v>
      </c>
      <c r="F12" s="6">
        <v>1256196073</v>
      </c>
      <c r="G12" s="3">
        <v>439329758</v>
      </c>
      <c r="H12" s="3">
        <v>820555159</v>
      </c>
      <c r="I12" s="3">
        <v>1138617424</v>
      </c>
    </row>
    <row r="13" spans="1:9" x14ac:dyDescent="0.25">
      <c r="A13" t="s">
        <v>26</v>
      </c>
      <c r="B13" s="6">
        <v>257157327</v>
      </c>
      <c r="C13" s="6">
        <v>330650234</v>
      </c>
      <c r="D13" s="6">
        <v>59583305</v>
      </c>
      <c r="E13" s="6">
        <v>274918971</v>
      </c>
      <c r="F13" s="6">
        <v>346625474</v>
      </c>
      <c r="G13" s="3">
        <v>105363269</v>
      </c>
      <c r="H13" s="3">
        <v>347178555</v>
      </c>
      <c r="I13" s="3">
        <v>443677964</v>
      </c>
    </row>
    <row r="14" spans="1:9" x14ac:dyDescent="0.25">
      <c r="A14" s="2"/>
      <c r="B14" s="7">
        <f>B7+SUM(B11:B13)</f>
        <v>4696499758</v>
      </c>
      <c r="C14" s="7">
        <f>C7+SUM(C11:C13)</f>
        <v>7287823503</v>
      </c>
      <c r="D14" s="7">
        <f>D7+SUM(D11:D13)</f>
        <v>2079858219</v>
      </c>
      <c r="E14" s="7">
        <f>E7+SUM(E11:E13)</f>
        <v>5119949770</v>
      </c>
      <c r="F14" s="7">
        <f>F7+SUM(F11:F13)</f>
        <v>7585341323</v>
      </c>
      <c r="G14" s="7">
        <f t="shared" ref="G14:I14" si="1">G7+SUM(G11:G13)</f>
        <v>2547713638</v>
      </c>
      <c r="H14" s="7">
        <f t="shared" si="1"/>
        <v>5457635268</v>
      </c>
      <c r="I14" s="7">
        <f t="shared" si="1"/>
        <v>7696913018</v>
      </c>
    </row>
    <row r="15" spans="1:9" x14ac:dyDescent="0.25">
      <c r="A15" s="23" t="s">
        <v>108</v>
      </c>
    </row>
    <row r="16" spans="1:9" x14ac:dyDescent="0.25">
      <c r="A16" t="s">
        <v>27</v>
      </c>
      <c r="B16" s="6">
        <v>1293473892</v>
      </c>
      <c r="C16" s="6">
        <v>2080278775</v>
      </c>
      <c r="D16" s="6">
        <v>664741978</v>
      </c>
      <c r="E16" s="6">
        <v>1525355814</v>
      </c>
      <c r="F16" s="6">
        <v>2395145501</v>
      </c>
      <c r="G16" s="3">
        <v>774635862</v>
      </c>
      <c r="H16" s="3">
        <v>1683983567</v>
      </c>
      <c r="I16" s="3">
        <v>2596717523</v>
      </c>
    </row>
    <row r="17" spans="1:9" x14ac:dyDescent="0.25">
      <c r="A17" t="s">
        <v>28</v>
      </c>
      <c r="B17" s="6">
        <v>221964042</v>
      </c>
      <c r="C17" s="6">
        <v>328660664</v>
      </c>
      <c r="D17" s="6">
        <v>95750071</v>
      </c>
      <c r="E17" s="6">
        <v>224765719</v>
      </c>
      <c r="F17" s="6">
        <v>361208503</v>
      </c>
      <c r="G17" s="3">
        <v>92601517</v>
      </c>
      <c r="H17" s="3">
        <v>266885623</v>
      </c>
      <c r="I17" s="3">
        <v>388989495</v>
      </c>
    </row>
    <row r="18" spans="1:9" x14ac:dyDescent="0.25">
      <c r="A18" t="s">
        <v>29</v>
      </c>
      <c r="B18" s="6">
        <v>7652016</v>
      </c>
      <c r="C18" s="6">
        <v>12392497</v>
      </c>
      <c r="D18" s="6">
        <v>2172266</v>
      </c>
      <c r="E18" s="6">
        <v>5880758</v>
      </c>
      <c r="F18" s="6">
        <v>8231937</v>
      </c>
      <c r="G18" s="3">
        <v>2708996</v>
      </c>
      <c r="H18" s="3">
        <v>6049904</v>
      </c>
      <c r="I18" s="3">
        <v>8407489</v>
      </c>
    </row>
    <row r="19" spans="1:9" x14ac:dyDescent="0.25">
      <c r="A19" t="s">
        <v>30</v>
      </c>
      <c r="B19" s="6">
        <v>5650128</v>
      </c>
      <c r="C19" s="6">
        <v>11197084</v>
      </c>
      <c r="D19" s="6">
        <v>2866730</v>
      </c>
      <c r="E19" s="6">
        <v>5647045</v>
      </c>
      <c r="F19" s="6">
        <v>7844978</v>
      </c>
      <c r="G19" s="3">
        <v>11315347</v>
      </c>
      <c r="H19" s="3">
        <v>4180292</v>
      </c>
      <c r="I19" s="3">
        <v>6551527</v>
      </c>
    </row>
    <row r="20" spans="1:9" x14ac:dyDescent="0.25">
      <c r="A20" t="s">
        <v>31</v>
      </c>
      <c r="B20" s="6">
        <v>66360135</v>
      </c>
      <c r="C20" s="6">
        <v>82833686</v>
      </c>
      <c r="D20" s="6">
        <v>23309779</v>
      </c>
      <c r="E20" s="6">
        <v>48557377</v>
      </c>
      <c r="F20" s="6">
        <v>100838008</v>
      </c>
      <c r="G20" s="3">
        <v>37028382</v>
      </c>
      <c r="H20" s="3">
        <v>74757448</v>
      </c>
      <c r="I20" s="3">
        <v>105828358</v>
      </c>
    </row>
    <row r="21" spans="1:9" x14ac:dyDescent="0.25">
      <c r="A21" t="s">
        <v>74</v>
      </c>
      <c r="B21" s="6">
        <v>4773548</v>
      </c>
      <c r="C21" s="6">
        <v>8273548</v>
      </c>
      <c r="D21" s="6">
        <v>3400000</v>
      </c>
      <c r="E21" s="6">
        <v>6460000</v>
      </c>
      <c r="F21" s="6">
        <v>9410000</v>
      </c>
      <c r="G21" s="3">
        <v>3565000</v>
      </c>
      <c r="H21" s="3">
        <v>6856000</v>
      </c>
      <c r="I21" s="3">
        <v>10026000</v>
      </c>
    </row>
    <row r="22" spans="1:9" x14ac:dyDescent="0.25">
      <c r="A22" t="s">
        <v>32</v>
      </c>
      <c r="B22" s="6">
        <v>5932265</v>
      </c>
      <c r="C22" s="6">
        <v>8631860</v>
      </c>
      <c r="D22" s="6">
        <v>1287910</v>
      </c>
      <c r="E22" s="6">
        <v>2636443</v>
      </c>
      <c r="F22" s="6">
        <v>3882872</v>
      </c>
      <c r="G22" s="3">
        <v>1131552</v>
      </c>
      <c r="H22" s="3">
        <v>4239691</v>
      </c>
      <c r="I22" s="3">
        <v>7419483</v>
      </c>
    </row>
    <row r="23" spans="1:9" x14ac:dyDescent="0.25">
      <c r="A23" t="s">
        <v>33</v>
      </c>
      <c r="B23" s="6">
        <v>446584</v>
      </c>
      <c r="C23" s="6">
        <v>608014</v>
      </c>
      <c r="D23" s="6">
        <v>202902</v>
      </c>
      <c r="E23" s="6">
        <v>202902</v>
      </c>
      <c r="F23" s="6">
        <v>245903</v>
      </c>
      <c r="H23" s="3">
        <v>308579</v>
      </c>
      <c r="I23" s="3">
        <v>446507</v>
      </c>
    </row>
    <row r="24" spans="1:9" x14ac:dyDescent="0.25">
      <c r="A24" t="s">
        <v>34</v>
      </c>
      <c r="B24" s="6">
        <v>287500</v>
      </c>
      <c r="C24" s="6">
        <v>465750</v>
      </c>
      <c r="D24" s="6">
        <v>143750</v>
      </c>
      <c r="E24" s="6">
        <v>287500</v>
      </c>
      <c r="F24" s="6">
        <v>465750</v>
      </c>
      <c r="G24" s="3">
        <v>155250</v>
      </c>
      <c r="H24" s="3">
        <v>287500</v>
      </c>
      <c r="I24" s="3">
        <v>724500</v>
      </c>
    </row>
    <row r="25" spans="1:9" x14ac:dyDescent="0.25">
      <c r="A25" t="s">
        <v>75</v>
      </c>
      <c r="B25" s="6"/>
      <c r="C25" s="6"/>
      <c r="D25" s="6"/>
      <c r="E25" s="6">
        <v>0</v>
      </c>
      <c r="F25" s="6"/>
    </row>
    <row r="26" spans="1:9" x14ac:dyDescent="0.25">
      <c r="A26" t="s">
        <v>35</v>
      </c>
      <c r="B26" s="6">
        <v>141196646</v>
      </c>
      <c r="C26" s="6">
        <v>167243245</v>
      </c>
      <c r="D26" s="6">
        <v>25268824</v>
      </c>
      <c r="E26" s="6">
        <v>160445341</v>
      </c>
      <c r="F26" s="6">
        <v>186050046</v>
      </c>
      <c r="G26" s="3">
        <v>26957234</v>
      </c>
      <c r="H26" s="3">
        <v>179944168</v>
      </c>
      <c r="I26" s="3">
        <v>224652374</v>
      </c>
    </row>
    <row r="27" spans="1:9" x14ac:dyDescent="0.25">
      <c r="A27" t="s">
        <v>36</v>
      </c>
      <c r="B27" s="6">
        <v>55712148</v>
      </c>
      <c r="C27" s="6">
        <v>83568222</v>
      </c>
      <c r="D27" s="6">
        <v>32416387</v>
      </c>
      <c r="E27" s="6">
        <v>64832774</v>
      </c>
      <c r="F27" s="6">
        <v>97249161</v>
      </c>
      <c r="G27" s="3">
        <v>37380687</v>
      </c>
      <c r="H27" s="3">
        <v>74761375</v>
      </c>
      <c r="I27" s="3">
        <v>112142062</v>
      </c>
    </row>
    <row r="28" spans="1:9" x14ac:dyDescent="0.25">
      <c r="A28" t="s">
        <v>37</v>
      </c>
      <c r="B28" s="6">
        <v>360646001</v>
      </c>
      <c r="C28" s="6">
        <v>549047767</v>
      </c>
      <c r="D28" s="6">
        <v>313426392</v>
      </c>
      <c r="E28" s="6">
        <v>596583914</v>
      </c>
      <c r="F28" s="6">
        <v>900627137</v>
      </c>
      <c r="G28" s="3">
        <v>295919093</v>
      </c>
      <c r="H28" s="3">
        <v>457855521</v>
      </c>
      <c r="I28" s="3">
        <v>852827471</v>
      </c>
    </row>
    <row r="29" spans="1:9" x14ac:dyDescent="0.25">
      <c r="A29" s="2"/>
      <c r="B29" s="7">
        <f>SUM(B16:B28)</f>
        <v>2164094905</v>
      </c>
      <c r="C29" s="7">
        <f t="shared" ref="C29:I29" si="2">SUM(C16:C28)</f>
        <v>3333201112</v>
      </c>
      <c r="D29" s="7">
        <f t="shared" si="2"/>
        <v>1164986989</v>
      </c>
      <c r="E29" s="7">
        <f t="shared" si="2"/>
        <v>2641655587</v>
      </c>
      <c r="F29" s="7">
        <f t="shared" si="2"/>
        <v>4071199796</v>
      </c>
      <c r="G29" s="7">
        <f t="shared" si="2"/>
        <v>1283398920</v>
      </c>
      <c r="H29" s="7">
        <f t="shared" si="2"/>
        <v>2760109668</v>
      </c>
      <c r="I29" s="7">
        <f t="shared" si="2"/>
        <v>4314732789</v>
      </c>
    </row>
    <row r="30" spans="1:9" x14ac:dyDescent="0.25">
      <c r="A30" s="23" t="s">
        <v>109</v>
      </c>
      <c r="B30" s="7">
        <f>B14-B29</f>
        <v>2532404853</v>
      </c>
      <c r="C30" s="7">
        <f t="shared" ref="C30:I30" si="3">C14-C29</f>
        <v>3954622391</v>
      </c>
      <c r="D30" s="7">
        <f t="shared" si="3"/>
        <v>914871230</v>
      </c>
      <c r="E30" s="7">
        <f t="shared" si="3"/>
        <v>2478294183</v>
      </c>
      <c r="F30" s="7">
        <f t="shared" si="3"/>
        <v>3514141527</v>
      </c>
      <c r="G30" s="7">
        <f t="shared" si="3"/>
        <v>1264314718</v>
      </c>
      <c r="H30" s="7">
        <f t="shared" si="3"/>
        <v>2697525600</v>
      </c>
      <c r="I30" s="7">
        <f t="shared" si="3"/>
        <v>3382180229</v>
      </c>
    </row>
    <row r="31" spans="1:9" x14ac:dyDescent="0.25">
      <c r="A31" s="23" t="s">
        <v>110</v>
      </c>
      <c r="B31" s="7"/>
      <c r="C31" s="7"/>
      <c r="D31" s="7"/>
      <c r="E31" s="7"/>
      <c r="F31" s="7"/>
    </row>
    <row r="32" spans="1:9" x14ac:dyDescent="0.25">
      <c r="A32" t="s">
        <v>76</v>
      </c>
      <c r="B32" s="6">
        <v>1339524489</v>
      </c>
      <c r="C32" s="6">
        <v>2027068489</v>
      </c>
      <c r="D32" s="6">
        <v>275000000</v>
      </c>
      <c r="E32" s="6">
        <v>1209564277</v>
      </c>
      <c r="F32" s="6">
        <v>1475045741</v>
      </c>
      <c r="G32" s="3">
        <v>521611171</v>
      </c>
      <c r="H32" s="37">
        <v>1313569851</v>
      </c>
      <c r="I32">
        <v>1466854748</v>
      </c>
    </row>
    <row r="33" spans="1:11" x14ac:dyDescent="0.25">
      <c r="A33" t="s">
        <v>38</v>
      </c>
      <c r="B33" s="6">
        <v>0</v>
      </c>
      <c r="C33" s="6">
        <v>0</v>
      </c>
      <c r="D33" s="16" t="s">
        <v>85</v>
      </c>
      <c r="E33" s="6">
        <v>0</v>
      </c>
      <c r="F33" s="6">
        <v>0</v>
      </c>
      <c r="G33" s="3">
        <v>2814492</v>
      </c>
    </row>
    <row r="34" spans="1:11" x14ac:dyDescent="0.25">
      <c r="A34" t="s">
        <v>39</v>
      </c>
      <c r="B34" s="6">
        <v>22384405</v>
      </c>
      <c r="C34" s="6">
        <v>39891931</v>
      </c>
      <c r="D34" s="16" t="s">
        <v>85</v>
      </c>
      <c r="E34" s="6">
        <v>16000780</v>
      </c>
      <c r="F34" s="6">
        <v>37151529</v>
      </c>
      <c r="H34" s="6">
        <v>49561923</v>
      </c>
      <c r="I34" s="6">
        <v>45745633</v>
      </c>
    </row>
    <row r="35" spans="1:11" x14ac:dyDescent="0.25">
      <c r="A35" s="2"/>
      <c r="B35" s="7">
        <f>SUM(B32:B34)</f>
        <v>1361908894</v>
      </c>
      <c r="C35" s="7">
        <f t="shared" ref="C35:H35" si="4">SUM(C32:C34)</f>
        <v>2066960420</v>
      </c>
      <c r="D35" s="7">
        <f t="shared" si="4"/>
        <v>275000000</v>
      </c>
      <c r="E35" s="7">
        <f t="shared" si="4"/>
        <v>1225565057</v>
      </c>
      <c r="F35" s="7">
        <f t="shared" si="4"/>
        <v>1512197270</v>
      </c>
      <c r="G35" s="7">
        <f t="shared" si="4"/>
        <v>524425663</v>
      </c>
      <c r="H35" s="7">
        <f t="shared" si="4"/>
        <v>1363131774</v>
      </c>
      <c r="I35" s="7">
        <f>SUM(I32:I34)</f>
        <v>1512600381</v>
      </c>
    </row>
    <row r="36" spans="1:11" x14ac:dyDescent="0.25">
      <c r="A36" s="23" t="s">
        <v>111</v>
      </c>
      <c r="B36" s="7">
        <f>B30-B35</f>
        <v>1170495959</v>
      </c>
      <c r="C36" s="7">
        <f t="shared" ref="C36:I36" si="5">C30-C35</f>
        <v>1887661971</v>
      </c>
      <c r="D36" s="7">
        <f t="shared" si="5"/>
        <v>639871230</v>
      </c>
      <c r="E36" s="7">
        <f t="shared" si="5"/>
        <v>1252729126</v>
      </c>
      <c r="F36" s="7">
        <f t="shared" si="5"/>
        <v>2001944257</v>
      </c>
      <c r="G36" s="7">
        <f t="shared" si="5"/>
        <v>739889055</v>
      </c>
      <c r="H36" s="7">
        <f t="shared" si="5"/>
        <v>1334393826</v>
      </c>
      <c r="I36" s="7">
        <f t="shared" si="5"/>
        <v>1869579848</v>
      </c>
      <c r="J36" s="7"/>
      <c r="K36" s="7"/>
    </row>
    <row r="37" spans="1:11" x14ac:dyDescent="0.25">
      <c r="A37" s="23" t="s">
        <v>112</v>
      </c>
      <c r="B37" s="7">
        <v>876469202</v>
      </c>
      <c r="C37" s="7">
        <v>1152918412</v>
      </c>
      <c r="D37" s="7">
        <v>371511391</v>
      </c>
      <c r="E37" s="7">
        <v>918667945</v>
      </c>
      <c r="F37" s="7">
        <v>1307286116</v>
      </c>
      <c r="G37" s="7">
        <f>G38+G39</f>
        <v>480802193</v>
      </c>
      <c r="H37" s="7">
        <f>H38+H39</f>
        <v>988094911</v>
      </c>
      <c r="I37" s="7">
        <f>I38+I39</f>
        <v>1207476136</v>
      </c>
    </row>
    <row r="38" spans="1:11" x14ac:dyDescent="0.25">
      <c r="A38" t="s">
        <v>40</v>
      </c>
      <c r="B38" s="6"/>
      <c r="C38" s="6"/>
      <c r="D38" s="6"/>
      <c r="E38" s="6"/>
      <c r="F38" s="6"/>
      <c r="G38" s="3">
        <v>480802193</v>
      </c>
      <c r="H38">
        <v>988094911</v>
      </c>
      <c r="I38">
        <v>1207476136</v>
      </c>
    </row>
    <row r="39" spans="1:11" x14ac:dyDescent="0.25">
      <c r="A39" t="s">
        <v>41</v>
      </c>
      <c r="B39" s="6"/>
      <c r="C39" s="6"/>
      <c r="D39" s="6"/>
      <c r="E39" s="6"/>
      <c r="F39" s="6"/>
    </row>
    <row r="40" spans="1:11" x14ac:dyDescent="0.25">
      <c r="A40" s="22" t="s">
        <v>113</v>
      </c>
      <c r="B40" s="7">
        <f>B36-B37</f>
        <v>294026757</v>
      </c>
      <c r="C40" s="7">
        <f t="shared" ref="C40:E40" si="6">C36-C37</f>
        <v>734743559</v>
      </c>
      <c r="D40" s="7">
        <f t="shared" si="6"/>
        <v>268359839</v>
      </c>
      <c r="E40" s="7">
        <f t="shared" si="6"/>
        <v>334061181</v>
      </c>
      <c r="F40" s="7">
        <f>F36-F37+1</f>
        <v>694658142</v>
      </c>
      <c r="G40" s="7">
        <f t="shared" ref="G40:I40" si="7">G36-G37+1</f>
        <v>259086863</v>
      </c>
      <c r="H40" s="7">
        <f t="shared" si="7"/>
        <v>346298916</v>
      </c>
      <c r="I40" s="7">
        <f t="shared" si="7"/>
        <v>662103713</v>
      </c>
    </row>
    <row r="41" spans="1:11" x14ac:dyDescent="0.25">
      <c r="A41" s="24" t="s">
        <v>114</v>
      </c>
      <c r="B41" s="14">
        <f t="shared" ref="B41:E41" si="8">B40/B42</f>
        <v>0.39824908278782939</v>
      </c>
      <c r="C41" s="14">
        <f t="shared" si="8"/>
        <v>0.99518476291603419</v>
      </c>
      <c r="D41" s="14">
        <f t="shared" si="8"/>
        <v>0.36348412923127116</v>
      </c>
      <c r="E41" s="14">
        <f t="shared" si="8"/>
        <v>0.4113402971721325</v>
      </c>
      <c r="F41" s="14">
        <f>F40/F42</f>
        <v>0.85535495536466244</v>
      </c>
      <c r="G41" s="14">
        <f>G40/G42</f>
        <v>0.31902200339708309</v>
      </c>
      <c r="H41" s="14">
        <f>H40/H42</f>
        <v>0.38764455875858195</v>
      </c>
      <c r="I41" s="14">
        <f>I40/I42</f>
        <v>0.74115421675384741</v>
      </c>
    </row>
    <row r="42" spans="1:11" x14ac:dyDescent="0.25">
      <c r="A42" s="24" t="s">
        <v>115</v>
      </c>
      <c r="B42" s="7">
        <f>'1'!B39/10</f>
        <v>738298642</v>
      </c>
      <c r="C42" s="7">
        <f>'1'!C39/10</f>
        <v>738298642</v>
      </c>
      <c r="D42" s="7">
        <f>'1'!D39/10</f>
        <v>738298642</v>
      </c>
      <c r="E42" s="7">
        <f>'1'!E39/10</f>
        <v>812128506</v>
      </c>
      <c r="F42" s="7">
        <f>'1'!F39/10</f>
        <v>812128506</v>
      </c>
      <c r="G42" s="7">
        <f>'1'!G39/10</f>
        <v>812128506</v>
      </c>
      <c r="H42" s="7">
        <f>'1'!H39/10</f>
        <v>893341356.60000002</v>
      </c>
      <c r="I42" s="7">
        <f>'1'!I39/10</f>
        <v>893341356</v>
      </c>
      <c r="J42" s="7"/>
      <c r="K42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zoomScale="92" zoomScaleNormal="92" workbookViewId="0">
      <pane xSplit="1" ySplit="5" topLeftCell="H42" activePane="bottomRight" state="frozen"/>
      <selection pane="topRight" activeCell="B1" sqref="B1"/>
      <selection pane="bottomLeft" activeCell="A6" sqref="A6"/>
      <selection pane="bottomRight" activeCell="I59" sqref="I59"/>
    </sheetView>
  </sheetViews>
  <sheetFormatPr defaultRowHeight="15" x14ac:dyDescent="0.25"/>
  <cols>
    <col min="1" max="1" width="50.42578125" customWidth="1"/>
    <col min="2" max="2" width="16" customWidth="1"/>
    <col min="3" max="3" width="15.7109375" customWidth="1"/>
    <col min="4" max="4" width="15.140625" customWidth="1"/>
    <col min="5" max="6" width="18.140625" bestFit="1" customWidth="1"/>
    <col min="7" max="7" width="18.28515625" customWidth="1"/>
    <col min="8" max="8" width="16.7109375" customWidth="1"/>
    <col min="9" max="9" width="17.28515625" customWidth="1"/>
  </cols>
  <sheetData>
    <row r="1" spans="1:9" ht="15.75" x14ac:dyDescent="0.25">
      <c r="A1" s="26" t="s">
        <v>69</v>
      </c>
      <c r="B1" s="27"/>
      <c r="C1" s="27"/>
      <c r="D1" s="27"/>
      <c r="E1" s="27"/>
      <c r="F1" s="27"/>
      <c r="G1" s="27"/>
    </row>
    <row r="2" spans="1:9" ht="15.75" x14ac:dyDescent="0.25">
      <c r="A2" s="25" t="s">
        <v>129</v>
      </c>
      <c r="B2" s="27"/>
      <c r="C2" s="27"/>
      <c r="D2" s="27"/>
      <c r="E2" s="27"/>
      <c r="F2" s="27"/>
      <c r="G2" s="27"/>
    </row>
    <row r="3" spans="1:9" ht="15.75" x14ac:dyDescent="0.25">
      <c r="A3" s="27" t="s">
        <v>86</v>
      </c>
      <c r="B3" s="27"/>
      <c r="C3" s="27"/>
      <c r="D3" s="27"/>
      <c r="E3" s="27"/>
      <c r="F3" s="27"/>
      <c r="G3" s="27"/>
    </row>
    <row r="4" spans="1:9" ht="15.75" x14ac:dyDescent="0.25">
      <c r="A4" s="27"/>
      <c r="B4" s="28" t="s">
        <v>83</v>
      </c>
      <c r="C4" s="28" t="s">
        <v>82</v>
      </c>
      <c r="D4" s="28" t="s">
        <v>84</v>
      </c>
      <c r="E4" s="28" t="s">
        <v>87</v>
      </c>
      <c r="F4" s="28" t="s">
        <v>82</v>
      </c>
      <c r="G4" s="34" t="s">
        <v>84</v>
      </c>
      <c r="H4" s="34" t="s">
        <v>83</v>
      </c>
      <c r="I4" s="43" t="s">
        <v>82</v>
      </c>
    </row>
    <row r="5" spans="1:9" ht="15.75" x14ac:dyDescent="0.25">
      <c r="A5" s="27"/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  <c r="G5" s="35">
        <v>43555</v>
      </c>
      <c r="H5" s="36">
        <v>43646</v>
      </c>
      <c r="I5" s="44">
        <v>43738</v>
      </c>
    </row>
    <row r="6" spans="1:9" ht="15.75" x14ac:dyDescent="0.25">
      <c r="A6" s="29" t="s">
        <v>116</v>
      </c>
      <c r="B6" s="27"/>
      <c r="C6" s="27"/>
      <c r="D6" s="27"/>
      <c r="E6" s="27"/>
      <c r="F6" s="27"/>
      <c r="G6" s="27"/>
    </row>
    <row r="7" spans="1:9" ht="15.75" x14ac:dyDescent="0.25">
      <c r="A7" s="30" t="s">
        <v>117</v>
      </c>
      <c r="B7" s="27"/>
      <c r="C7" s="27"/>
      <c r="D7" s="27"/>
      <c r="E7" s="27"/>
      <c r="F7" s="27"/>
      <c r="G7" s="27"/>
      <c r="H7" s="11"/>
      <c r="I7" s="11"/>
    </row>
    <row r="8" spans="1:9" ht="15.75" x14ac:dyDescent="0.25">
      <c r="A8" s="27" t="s">
        <v>22</v>
      </c>
      <c r="B8" s="31">
        <v>8704642193</v>
      </c>
      <c r="C8" s="31">
        <v>13374512802</v>
      </c>
      <c r="D8" s="31">
        <v>5168047830</v>
      </c>
      <c r="E8" s="31">
        <v>11709658682</v>
      </c>
      <c r="F8" s="31">
        <v>18027162161</v>
      </c>
      <c r="G8" s="31">
        <v>6367856438</v>
      </c>
      <c r="H8" s="42">
        <v>12969698335</v>
      </c>
      <c r="I8" s="42">
        <v>19619333060</v>
      </c>
    </row>
    <row r="9" spans="1:9" ht="15.75" x14ac:dyDescent="0.25">
      <c r="A9" s="27" t="s">
        <v>23</v>
      </c>
      <c r="B9" s="31">
        <v>-5412237055</v>
      </c>
      <c r="C9" s="31">
        <v>-8161896959</v>
      </c>
      <c r="D9" s="31">
        <v>-3669105963</v>
      </c>
      <c r="E9" s="31">
        <v>-7947749784</v>
      </c>
      <c r="F9" s="31">
        <v>-12329155361</v>
      </c>
      <c r="G9" s="31">
        <v>-4401098457</v>
      </c>
      <c r="H9" s="42">
        <v>-8898306043</v>
      </c>
      <c r="I9" s="42">
        <v>-13923144633</v>
      </c>
    </row>
    <row r="10" spans="1:9" ht="31.5" x14ac:dyDescent="0.25">
      <c r="A10" s="32" t="s">
        <v>42</v>
      </c>
      <c r="B10" s="31">
        <v>174136974</v>
      </c>
      <c r="C10" s="31">
        <v>276821084</v>
      </c>
      <c r="D10" s="31">
        <v>92704810</v>
      </c>
      <c r="E10" s="31">
        <v>209288919</v>
      </c>
      <c r="F10" s="31">
        <v>284512976</v>
      </c>
      <c r="G10" s="31">
        <v>36262630</v>
      </c>
      <c r="H10" s="42">
        <v>218509262</v>
      </c>
      <c r="I10" s="42">
        <v>418429203</v>
      </c>
    </row>
    <row r="11" spans="1:9" ht="15.75" x14ac:dyDescent="0.25">
      <c r="A11" s="27" t="s">
        <v>43</v>
      </c>
      <c r="B11" s="31">
        <v>494789848</v>
      </c>
      <c r="C11" s="31">
        <v>735796970</v>
      </c>
      <c r="D11" s="31">
        <v>196664188</v>
      </c>
      <c r="E11" s="31">
        <v>403012067</v>
      </c>
      <c r="F11" s="31">
        <v>585807620</v>
      </c>
      <c r="G11" s="31">
        <v>201009216</v>
      </c>
      <c r="H11" s="42">
        <v>397124264</v>
      </c>
      <c r="I11" s="42">
        <v>564690671</v>
      </c>
    </row>
    <row r="12" spans="1:9" ht="15.75" x14ac:dyDescent="0.25">
      <c r="A12" s="27" t="s">
        <v>44</v>
      </c>
      <c r="B12" s="31"/>
      <c r="C12" s="31"/>
      <c r="D12" s="27"/>
      <c r="E12" s="31"/>
      <c r="F12" s="31"/>
      <c r="G12" s="27"/>
      <c r="H12" s="11"/>
      <c r="I12" s="11"/>
    </row>
    <row r="13" spans="1:9" ht="15.75" x14ac:dyDescent="0.25">
      <c r="A13" s="27" t="s">
        <v>45</v>
      </c>
      <c r="B13" s="31">
        <v>-1298247440</v>
      </c>
      <c r="C13" s="31">
        <v>-2088552322</v>
      </c>
      <c r="D13" s="31">
        <v>-668141978</v>
      </c>
      <c r="E13" s="31">
        <v>-1531815814</v>
      </c>
      <c r="F13" s="31">
        <v>-2404555501</v>
      </c>
      <c r="G13" s="31">
        <v>-778200862</v>
      </c>
      <c r="H13" s="42">
        <v>-1690839567</v>
      </c>
      <c r="I13" s="42">
        <v>-2606743523</v>
      </c>
    </row>
    <row r="14" spans="1:9" ht="15.75" x14ac:dyDescent="0.25">
      <c r="A14" s="27" t="s">
        <v>46</v>
      </c>
      <c r="B14" s="31">
        <v>-295976192</v>
      </c>
      <c r="C14" s="31">
        <v>-422691435</v>
      </c>
      <c r="D14" s="31">
        <v>-25482045</v>
      </c>
      <c r="E14" s="31">
        <v>-279203854</v>
      </c>
      <c r="F14" s="31">
        <v>-470278447</v>
      </c>
      <c r="G14" s="31">
        <v>-39737378</v>
      </c>
      <c r="H14" s="42">
        <v>-347692976</v>
      </c>
      <c r="I14" s="42">
        <v>-503225342</v>
      </c>
    </row>
    <row r="15" spans="1:9" ht="15.75" x14ac:dyDescent="0.25">
      <c r="A15" s="27" t="s">
        <v>47</v>
      </c>
      <c r="B15" s="31">
        <v>-797374525</v>
      </c>
      <c r="C15" s="31">
        <v>-1141230914</v>
      </c>
      <c r="D15" s="31">
        <v>-312760437</v>
      </c>
      <c r="E15" s="31">
        <v>-871700639</v>
      </c>
      <c r="F15" s="31">
        <v>-1005258626</v>
      </c>
      <c r="G15" s="31">
        <v>-313942965</v>
      </c>
      <c r="H15" s="42">
        <v>-709124073</v>
      </c>
      <c r="I15" s="42">
        <v>-829409341</v>
      </c>
    </row>
    <row r="16" spans="1:9" ht="15.75" x14ac:dyDescent="0.25">
      <c r="A16" s="27" t="s">
        <v>48</v>
      </c>
      <c r="B16" s="31">
        <v>735167797</v>
      </c>
      <c r="C16" s="31">
        <v>1062589606</v>
      </c>
      <c r="D16" s="31">
        <v>291547354</v>
      </c>
      <c r="E16" s="31">
        <v>745739886</v>
      </c>
      <c r="F16" s="31">
        <v>1017013927</v>
      </c>
      <c r="G16" s="31">
        <v>343683811</v>
      </c>
      <c r="H16" s="42">
        <v>770609450</v>
      </c>
      <c r="I16" s="42">
        <v>1017604718</v>
      </c>
    </row>
    <row r="17" spans="1:18" ht="15.75" x14ac:dyDescent="0.25">
      <c r="A17" s="27" t="s">
        <v>49</v>
      </c>
      <c r="B17" s="31">
        <v>-446028131</v>
      </c>
      <c r="C17" s="31">
        <v>-682469109</v>
      </c>
      <c r="D17" s="31">
        <v>-454419324</v>
      </c>
      <c r="E17" s="31">
        <v>-691475384</v>
      </c>
      <c r="F17" s="31">
        <v>-1040527175</v>
      </c>
      <c r="G17" s="31">
        <v>-446137286</v>
      </c>
      <c r="H17" s="42">
        <v>-568196333</v>
      </c>
      <c r="I17" s="42">
        <v>-1021572857</v>
      </c>
    </row>
    <row r="18" spans="1:18" ht="15.75" x14ac:dyDescent="0.25">
      <c r="A18" s="25"/>
      <c r="B18" s="33">
        <f>SUM(B8:B17)</f>
        <v>1858873469</v>
      </c>
      <c r="C18" s="33">
        <f t="shared" ref="C18:I18" si="0">SUM(C8:C17)</f>
        <v>2952879723</v>
      </c>
      <c r="D18" s="33">
        <f t="shared" si="0"/>
        <v>619054435</v>
      </c>
      <c r="E18" s="33">
        <f t="shared" si="0"/>
        <v>1745754079</v>
      </c>
      <c r="F18" s="33">
        <f t="shared" si="0"/>
        <v>2664721574</v>
      </c>
      <c r="G18" s="33">
        <f t="shared" si="0"/>
        <v>969695147</v>
      </c>
      <c r="H18" s="33">
        <f t="shared" si="0"/>
        <v>2141782319</v>
      </c>
      <c r="I18" s="33">
        <f t="shared" si="0"/>
        <v>2735961956</v>
      </c>
    </row>
    <row r="19" spans="1:18" ht="15.75" x14ac:dyDescent="0.25">
      <c r="A19" s="30" t="s">
        <v>118</v>
      </c>
      <c r="B19" s="27"/>
      <c r="C19" s="27"/>
      <c r="D19" s="27"/>
      <c r="E19" s="27"/>
      <c r="F19" s="27"/>
      <c r="G19" s="2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ht="15.75" x14ac:dyDescent="0.25">
      <c r="A20" s="27" t="s">
        <v>50</v>
      </c>
      <c r="B20" s="31">
        <v>0</v>
      </c>
      <c r="C20" s="27">
        <v>0</v>
      </c>
      <c r="D20" s="31">
        <v>0</v>
      </c>
      <c r="E20" s="31">
        <v>0</v>
      </c>
      <c r="F20" s="31">
        <v>0</v>
      </c>
      <c r="G20" s="2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18" ht="15.75" x14ac:dyDescent="0.25">
      <c r="A21" s="27" t="s">
        <v>51</v>
      </c>
      <c r="B21" s="31">
        <v>478888094</v>
      </c>
      <c r="C21" s="31">
        <v>-34563905</v>
      </c>
      <c r="D21" s="31">
        <v>-327102978</v>
      </c>
      <c r="E21" s="31">
        <v>93246546</v>
      </c>
      <c r="F21" s="31">
        <v>103489815</v>
      </c>
      <c r="G21" s="31">
        <v>-243123004</v>
      </c>
      <c r="H21" s="37">
        <v>-2694345561</v>
      </c>
      <c r="I21" s="42">
        <v>-3808807708</v>
      </c>
      <c r="J21" s="37"/>
      <c r="K21" s="37"/>
      <c r="L21" s="37"/>
      <c r="M21" s="37"/>
      <c r="N21" s="37"/>
      <c r="O21" s="37"/>
      <c r="P21" s="37"/>
      <c r="Q21" s="37"/>
      <c r="R21" s="37"/>
    </row>
    <row r="22" spans="1:18" ht="15.75" x14ac:dyDescent="0.25">
      <c r="A22" s="27" t="s">
        <v>52</v>
      </c>
      <c r="B22" s="31">
        <v>0</v>
      </c>
      <c r="C22" s="27"/>
      <c r="D22" s="31">
        <v>0</v>
      </c>
      <c r="E22" s="31"/>
      <c r="F22" s="31">
        <v>0</v>
      </c>
      <c r="G22" s="2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18" ht="15.75" x14ac:dyDescent="0.25">
      <c r="A23" s="27" t="s">
        <v>53</v>
      </c>
      <c r="B23" s="31">
        <v>-21735101963</v>
      </c>
      <c r="C23" s="31">
        <v>-23787132216</v>
      </c>
      <c r="D23" s="31">
        <v>-1132295928</v>
      </c>
      <c r="E23" s="31">
        <v>-10372960759</v>
      </c>
      <c r="F23" s="31">
        <v>-15984550622</v>
      </c>
      <c r="G23" s="31">
        <v>-3907476493</v>
      </c>
      <c r="H23" s="31">
        <v>-10601500562</v>
      </c>
      <c r="I23" s="42">
        <v>-16573288357</v>
      </c>
      <c r="J23" s="37"/>
      <c r="K23" s="37"/>
      <c r="L23" s="37"/>
      <c r="M23" s="37"/>
      <c r="N23" s="37"/>
      <c r="O23" s="37"/>
      <c r="P23" s="37"/>
      <c r="Q23" s="37"/>
      <c r="R23" s="37"/>
    </row>
    <row r="24" spans="1:18" ht="15.75" x14ac:dyDescent="0.25">
      <c r="A24" s="27" t="s">
        <v>54</v>
      </c>
      <c r="B24" s="31">
        <v>-1446881094</v>
      </c>
      <c r="C24" s="31">
        <v>-455354825</v>
      </c>
      <c r="D24" s="31">
        <v>166779706</v>
      </c>
      <c r="E24" s="31">
        <v>-1596494308</v>
      </c>
      <c r="F24" s="31">
        <v>-4023137237</v>
      </c>
      <c r="G24" s="31">
        <v>293023873</v>
      </c>
      <c r="H24" s="31">
        <v>1175112309</v>
      </c>
      <c r="I24" s="31">
        <v>4112024105</v>
      </c>
      <c r="J24" s="37"/>
      <c r="K24" s="37"/>
      <c r="L24" s="37"/>
      <c r="M24" s="37"/>
      <c r="N24" s="37"/>
      <c r="O24" s="37"/>
      <c r="P24" s="37"/>
      <c r="Q24" s="37"/>
      <c r="R24" s="37"/>
    </row>
    <row r="25" spans="1:18" ht="15.75" x14ac:dyDescent="0.25">
      <c r="A25" s="27" t="s">
        <v>55</v>
      </c>
      <c r="B25" s="31">
        <v>0</v>
      </c>
      <c r="C25" s="31">
        <v>4031449933</v>
      </c>
      <c r="D25" s="31">
        <v>0</v>
      </c>
      <c r="E25" s="31"/>
      <c r="F25" s="31">
        <v>0</v>
      </c>
      <c r="G25" s="27"/>
      <c r="H25" s="31">
        <v>-1159731513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18" ht="15.75" x14ac:dyDescent="0.25">
      <c r="A26" s="27" t="s">
        <v>56</v>
      </c>
      <c r="B26" s="31">
        <v>6076199989</v>
      </c>
      <c r="C26" s="31"/>
      <c r="D26" s="31">
        <v>-143995501</v>
      </c>
      <c r="E26" s="31"/>
      <c r="F26" s="31">
        <v>1574624632</v>
      </c>
      <c r="G26" s="31">
        <v>-143995501</v>
      </c>
      <c r="H26" s="31">
        <v>13417818504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1:18" ht="15.75" x14ac:dyDescent="0.25">
      <c r="A27" s="27" t="s">
        <v>57</v>
      </c>
      <c r="B27" s="31">
        <v>16682661961</v>
      </c>
      <c r="C27" s="31">
        <v>25059220107</v>
      </c>
      <c r="D27" s="31">
        <v>-6475736244</v>
      </c>
      <c r="E27" s="31">
        <v>883962374</v>
      </c>
      <c r="F27" s="31">
        <v>10294827238</v>
      </c>
      <c r="G27" s="27"/>
      <c r="H27" s="37"/>
      <c r="I27" s="31">
        <v>-445834301</v>
      </c>
      <c r="J27" s="37"/>
      <c r="K27" s="37"/>
      <c r="L27" s="37"/>
      <c r="M27" s="37"/>
      <c r="N27" s="37"/>
      <c r="O27" s="37"/>
      <c r="P27" s="37"/>
      <c r="Q27" s="37"/>
      <c r="R27" s="37"/>
    </row>
    <row r="28" spans="1:18" ht="15.75" x14ac:dyDescent="0.25">
      <c r="A28" s="27" t="s">
        <v>58</v>
      </c>
      <c r="B28" s="31">
        <v>0</v>
      </c>
      <c r="C28" s="31">
        <v>0</v>
      </c>
      <c r="D28" s="27"/>
      <c r="E28" s="31">
        <v>7882676134</v>
      </c>
      <c r="F28" s="31">
        <v>0</v>
      </c>
      <c r="G28" s="31">
        <v>-3804098492</v>
      </c>
      <c r="H28" s="37"/>
      <c r="I28" s="31">
        <v>27429012346</v>
      </c>
      <c r="J28" s="37"/>
      <c r="K28" s="37"/>
      <c r="L28" s="37"/>
      <c r="M28" s="37"/>
      <c r="N28" s="37"/>
      <c r="O28" s="37"/>
      <c r="P28" s="37"/>
      <c r="Q28" s="37"/>
      <c r="R28" s="37"/>
    </row>
    <row r="29" spans="1:18" ht="15.75" x14ac:dyDescent="0.25">
      <c r="A29" s="27" t="s">
        <v>59</v>
      </c>
      <c r="B29" s="31">
        <v>0</v>
      </c>
      <c r="C29" s="31">
        <v>0</v>
      </c>
      <c r="D29" s="31">
        <v>0</v>
      </c>
      <c r="E29" s="31"/>
      <c r="F29" s="31">
        <v>0</v>
      </c>
      <c r="G29" s="2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</row>
    <row r="30" spans="1:18" ht="15.75" x14ac:dyDescent="0.25">
      <c r="A30" s="27" t="s">
        <v>60</v>
      </c>
      <c r="B30" s="31">
        <v>689424262</v>
      </c>
      <c r="C30" s="31">
        <v>333267532</v>
      </c>
      <c r="D30" s="31">
        <v>265692660</v>
      </c>
      <c r="E30" s="31">
        <v>291070012</v>
      </c>
      <c r="F30" s="31">
        <v>802609347</v>
      </c>
      <c r="G30" s="31">
        <v>407076908</v>
      </c>
      <c r="H30" s="31">
        <v>685226356</v>
      </c>
      <c r="I30" s="31">
        <v>1090295162</v>
      </c>
      <c r="J30" s="37"/>
      <c r="K30" s="37"/>
      <c r="L30" s="37"/>
      <c r="M30" s="37"/>
      <c r="N30" s="37"/>
      <c r="O30" s="37"/>
      <c r="P30" s="37"/>
      <c r="Q30" s="37"/>
      <c r="R30" s="37"/>
    </row>
    <row r="31" spans="1:18" ht="15.75" x14ac:dyDescent="0.25">
      <c r="A31" s="25"/>
      <c r="B31" s="33">
        <f>SUM(B20:B30)</f>
        <v>745191249</v>
      </c>
      <c r="C31" s="33">
        <f t="shared" ref="C31:I31" si="1">SUM(C20:C30)</f>
        <v>5146886626</v>
      </c>
      <c r="D31" s="33">
        <f t="shared" si="1"/>
        <v>-7646658285</v>
      </c>
      <c r="E31" s="33">
        <f t="shared" si="1"/>
        <v>-2818500001</v>
      </c>
      <c r="F31" s="33">
        <f t="shared" si="1"/>
        <v>-7232136827</v>
      </c>
      <c r="G31" s="33">
        <f t="shared" si="1"/>
        <v>-7398592709</v>
      </c>
      <c r="H31" s="33">
        <f t="shared" si="1"/>
        <v>822579533</v>
      </c>
      <c r="I31" s="33">
        <f t="shared" si="1"/>
        <v>11803401247</v>
      </c>
      <c r="J31" s="37"/>
      <c r="K31" s="37"/>
      <c r="L31" s="37"/>
      <c r="M31" s="37"/>
      <c r="N31" s="37"/>
      <c r="O31" s="37"/>
      <c r="P31" s="37"/>
      <c r="Q31" s="37"/>
      <c r="R31" s="37"/>
    </row>
    <row r="32" spans="1:18" s="27" customFormat="1" ht="15.75" x14ac:dyDescent="0.25">
      <c r="A32" s="25"/>
      <c r="B32" s="33">
        <f>B18+B31</f>
        <v>2604064718</v>
      </c>
      <c r="C32" s="33">
        <f t="shared" ref="C32:I32" si="2">C18+C31</f>
        <v>8099766349</v>
      </c>
      <c r="D32" s="33">
        <f t="shared" si="2"/>
        <v>-7027603850</v>
      </c>
      <c r="E32" s="33">
        <f t="shared" si="2"/>
        <v>-1072745922</v>
      </c>
      <c r="F32" s="33">
        <f t="shared" si="2"/>
        <v>-4567415253</v>
      </c>
      <c r="G32" s="33">
        <f t="shared" si="2"/>
        <v>-6428897562</v>
      </c>
      <c r="H32" s="33">
        <f t="shared" si="2"/>
        <v>2964361852</v>
      </c>
      <c r="I32" s="33">
        <f t="shared" si="2"/>
        <v>14539363203</v>
      </c>
    </row>
    <row r="33" spans="1:9" s="27" customFormat="1" ht="15.75" x14ac:dyDescent="0.25"/>
    <row r="34" spans="1:9" s="27" customFormat="1" ht="16.5" thickBot="1" x14ac:dyDescent="0.3">
      <c r="A34" s="38" t="s">
        <v>119</v>
      </c>
      <c r="C34" s="31"/>
      <c r="D34" s="31"/>
      <c r="E34" s="31"/>
    </row>
    <row r="35" spans="1:9" s="27" customFormat="1" ht="15.75" x14ac:dyDescent="0.25">
      <c r="A35" s="27" t="s">
        <v>61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</row>
    <row r="36" spans="1:9" s="27" customFormat="1" ht="15.75" x14ac:dyDescent="0.25">
      <c r="A36" s="27" t="s">
        <v>77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</row>
    <row r="37" spans="1:9" s="27" customFormat="1" ht="15.75" x14ac:dyDescent="0.25">
      <c r="A37" s="27" t="s">
        <v>62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</row>
    <row r="38" spans="1:9" s="27" customFormat="1" ht="15.75" x14ac:dyDescent="0.25">
      <c r="A38" s="27" t="s">
        <v>63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</row>
    <row r="39" spans="1:9" s="27" customFormat="1" ht="15.75" x14ac:dyDescent="0.25">
      <c r="A39" s="27" t="s">
        <v>64</v>
      </c>
      <c r="B39" s="31">
        <v>-189389828</v>
      </c>
      <c r="C39" s="31">
        <v>-444728718</v>
      </c>
      <c r="D39" s="31">
        <v>-56964758</v>
      </c>
      <c r="E39" s="31">
        <v>-110890605</v>
      </c>
      <c r="F39" s="31">
        <v>-194854859</v>
      </c>
      <c r="G39" s="31">
        <v>-189970551</v>
      </c>
      <c r="H39" s="27">
        <v>-215733736</v>
      </c>
      <c r="I39" s="27">
        <v>-309146255</v>
      </c>
    </row>
    <row r="40" spans="1:9" s="27" customFormat="1" ht="15.75" x14ac:dyDescent="0.25">
      <c r="A40" s="27" t="s">
        <v>65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</row>
    <row r="41" spans="1:9" s="27" customFormat="1" ht="15.75" x14ac:dyDescent="0.25">
      <c r="A41" s="25"/>
      <c r="B41" s="33">
        <f>SUM(B35:B40)</f>
        <v>-189389828</v>
      </c>
      <c r="C41" s="33">
        <f t="shared" ref="C41:I41" si="3">SUM(C35:C40)</f>
        <v>-444728718</v>
      </c>
      <c r="D41" s="33">
        <f t="shared" si="3"/>
        <v>-56964758</v>
      </c>
      <c r="E41" s="33">
        <f t="shared" si="3"/>
        <v>-110890605</v>
      </c>
      <c r="F41" s="33">
        <f t="shared" si="3"/>
        <v>-194854859</v>
      </c>
      <c r="G41" s="33">
        <f t="shared" si="3"/>
        <v>-189970551</v>
      </c>
      <c r="H41" s="33">
        <f t="shared" si="3"/>
        <v>-215733736</v>
      </c>
      <c r="I41" s="33">
        <f t="shared" si="3"/>
        <v>-309146255</v>
      </c>
    </row>
    <row r="42" spans="1:9" s="27" customFormat="1" ht="15.75" x14ac:dyDescent="0.25"/>
    <row r="43" spans="1:9" s="27" customFormat="1" ht="16.5" thickBot="1" x14ac:dyDescent="0.3">
      <c r="A43" s="38" t="s">
        <v>120</v>
      </c>
    </row>
    <row r="44" spans="1:9" s="27" customFormat="1" ht="15.75" x14ac:dyDescent="0.25">
      <c r="A44" s="27" t="s">
        <v>66</v>
      </c>
      <c r="B44" s="31">
        <v>1417889000</v>
      </c>
      <c r="C44" s="31">
        <v>-3000000000</v>
      </c>
      <c r="D44" s="31">
        <v>2000000000</v>
      </c>
      <c r="E44" s="31">
        <v>3000000000</v>
      </c>
      <c r="F44" s="31">
        <v>3000000000</v>
      </c>
      <c r="G44" s="31">
        <v>1000000000</v>
      </c>
      <c r="H44" s="27">
        <v>2000000000</v>
      </c>
      <c r="I44" s="27">
        <v>-5500000000</v>
      </c>
    </row>
    <row r="45" spans="1:9" s="27" customFormat="1" ht="15.75" x14ac:dyDescent="0.25">
      <c r="A45" s="27" t="s">
        <v>78</v>
      </c>
      <c r="B45" s="31">
        <v>3400000000</v>
      </c>
      <c r="C45" s="31">
        <v>3400000000</v>
      </c>
      <c r="D45" s="31"/>
      <c r="E45" s="31">
        <v>-600000000</v>
      </c>
      <c r="F45" s="31">
        <v>-600000000</v>
      </c>
      <c r="H45" s="27">
        <v>-1400000000</v>
      </c>
      <c r="I45" s="27">
        <v>-1400000000</v>
      </c>
    </row>
    <row r="46" spans="1:9" s="27" customFormat="1" ht="15.75" x14ac:dyDescent="0.25">
      <c r="A46" s="27" t="s">
        <v>67</v>
      </c>
      <c r="B46" s="27">
        <v>0</v>
      </c>
      <c r="C46" s="31">
        <v>0</v>
      </c>
      <c r="D46" s="31">
        <v>0</v>
      </c>
      <c r="E46" s="27">
        <v>0</v>
      </c>
      <c r="F46" s="27">
        <v>0</v>
      </c>
    </row>
    <row r="47" spans="1:9" s="27" customFormat="1" ht="15.75" x14ac:dyDescent="0.25">
      <c r="A47" s="27" t="s">
        <v>68</v>
      </c>
      <c r="B47" s="31">
        <v>-1476597284</v>
      </c>
      <c r="C47" s="31">
        <v>-1476597284</v>
      </c>
      <c r="D47" s="31"/>
      <c r="E47" s="31"/>
      <c r="F47" s="31"/>
    </row>
    <row r="48" spans="1:9" s="27" customFormat="1" ht="15.75" x14ac:dyDescent="0.25">
      <c r="A48" s="25"/>
      <c r="B48" s="33">
        <f>SUM(B44:B47)</f>
        <v>3341291716</v>
      </c>
      <c r="C48" s="33">
        <f t="shared" ref="C48:I48" si="4">SUM(C44:C47)</f>
        <v>-1076597284</v>
      </c>
      <c r="D48" s="33">
        <f t="shared" si="4"/>
        <v>2000000000</v>
      </c>
      <c r="E48" s="33">
        <f t="shared" si="4"/>
        <v>2400000000</v>
      </c>
      <c r="F48" s="33">
        <f t="shared" si="4"/>
        <v>2400000000</v>
      </c>
      <c r="G48" s="33">
        <f t="shared" si="4"/>
        <v>1000000000</v>
      </c>
      <c r="H48" s="33">
        <f t="shared" si="4"/>
        <v>600000000</v>
      </c>
      <c r="I48" s="33">
        <f t="shared" si="4"/>
        <v>-6900000000</v>
      </c>
    </row>
    <row r="49" spans="1:10" s="27" customFormat="1" ht="15.75" x14ac:dyDescent="0.25"/>
    <row r="50" spans="1:10" s="27" customFormat="1" ht="15.75" x14ac:dyDescent="0.25">
      <c r="A50" s="29" t="s">
        <v>121</v>
      </c>
      <c r="B50" s="33">
        <f>B32+B41+B48</f>
        <v>5755966606</v>
      </c>
      <c r="C50" s="33">
        <f t="shared" ref="C50:I50" si="5">C32+C41+C48</f>
        <v>6578440347</v>
      </c>
      <c r="D50" s="33">
        <f t="shared" si="5"/>
        <v>-5084568608</v>
      </c>
      <c r="E50" s="33">
        <f t="shared" si="5"/>
        <v>1216363473</v>
      </c>
      <c r="F50" s="33">
        <f t="shared" si="5"/>
        <v>-2362270112</v>
      </c>
      <c r="G50" s="33">
        <f t="shared" si="5"/>
        <v>-5618868113</v>
      </c>
      <c r="H50" s="33">
        <f t="shared" si="5"/>
        <v>3348628116</v>
      </c>
      <c r="I50" s="33">
        <f t="shared" si="5"/>
        <v>7330216948</v>
      </c>
    </row>
    <row r="51" spans="1:10" s="27" customFormat="1" ht="15.75" x14ac:dyDescent="0.25">
      <c r="A51" s="25" t="s">
        <v>122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</row>
    <row r="52" spans="1:10" s="27" customFormat="1" ht="15.75" x14ac:dyDescent="0.25">
      <c r="A52" s="39" t="s">
        <v>123</v>
      </c>
      <c r="B52" s="31">
        <v>26410967833</v>
      </c>
      <c r="C52" s="31">
        <v>26410967833</v>
      </c>
      <c r="D52" s="31">
        <v>35461641136</v>
      </c>
      <c r="E52" s="31">
        <v>35461641136</v>
      </c>
      <c r="F52" s="31">
        <v>35461641136</v>
      </c>
      <c r="G52" s="31">
        <v>33474528207</v>
      </c>
      <c r="H52" s="27">
        <v>33474528207</v>
      </c>
      <c r="I52" s="27">
        <v>33474528207</v>
      </c>
    </row>
    <row r="53" spans="1:10" s="27" customFormat="1" ht="15.75" x14ac:dyDescent="0.25">
      <c r="A53" s="29" t="s">
        <v>124</v>
      </c>
      <c r="B53" s="33">
        <f>B50+SUM(B51:B52)+1</f>
        <v>32166934440</v>
      </c>
      <c r="C53" s="33">
        <f>C50+SUM(C51:C52)+2</f>
        <v>32989408182</v>
      </c>
      <c r="D53" s="33">
        <f t="shared" ref="D53:E53" si="6">D50+SUM(D51:D52)</f>
        <v>30377072528</v>
      </c>
      <c r="E53" s="33">
        <f t="shared" si="6"/>
        <v>36678004609</v>
      </c>
      <c r="F53" s="33">
        <f>F50+SUM(F51:F52)+1</f>
        <v>33099371025</v>
      </c>
      <c r="G53" s="33">
        <f t="shared" ref="G53:I53" si="7">G50+SUM(G51:G52)+1</f>
        <v>27855660095</v>
      </c>
      <c r="H53" s="33">
        <f t="shared" si="7"/>
        <v>36823156324</v>
      </c>
      <c r="I53" s="33">
        <f t="shared" si="7"/>
        <v>40804745156</v>
      </c>
    </row>
    <row r="54" spans="1:10" s="27" customFormat="1" ht="15.75" x14ac:dyDescent="0.25">
      <c r="A54" s="39" t="s">
        <v>125</v>
      </c>
      <c r="B54" s="40">
        <f>B32/'1'!B49</f>
        <v>3.527115681732488</v>
      </c>
      <c r="C54" s="40">
        <f>C32/'1'!C49</f>
        <v>10.970853646782137</v>
      </c>
      <c r="D54" s="40">
        <f>D32/'1'!D49</f>
        <v>-9.5186465885440441</v>
      </c>
      <c r="E54" s="40">
        <f>E32/'1'!E49</f>
        <v>-1.3209066226275279</v>
      </c>
      <c r="F54" s="40">
        <f>F32/'1'!F49</f>
        <v>-5.6240055844068602</v>
      </c>
      <c r="G54" s="40">
        <f>G32/'1'!G49</f>
        <v>-7.9161087371066863</v>
      </c>
      <c r="H54" s="40">
        <f>H32/'1'!H49</f>
        <v>3.3182857035547659</v>
      </c>
      <c r="I54" s="40">
        <f>I32/'1'!I49</f>
        <v>16.275260408967341</v>
      </c>
      <c r="J54" s="40"/>
    </row>
    <row r="55" spans="1:10" s="27" customFormat="1" ht="15.75" x14ac:dyDescent="0.25">
      <c r="A55" s="29" t="s">
        <v>126</v>
      </c>
      <c r="B55" s="33">
        <f>'1'!B39/10</f>
        <v>738298642</v>
      </c>
      <c r="C55" s="33">
        <f>'1'!C39/10</f>
        <v>738298642</v>
      </c>
      <c r="D55" s="33">
        <f>'1'!D39/10</f>
        <v>738298642</v>
      </c>
      <c r="E55" s="33">
        <f>'1'!E39/10</f>
        <v>812128506</v>
      </c>
      <c r="F55" s="33">
        <f>'1'!F39/10</f>
        <v>812128506</v>
      </c>
      <c r="G55" s="33">
        <f>'1'!G39/10</f>
        <v>812128506</v>
      </c>
      <c r="H55" s="33">
        <f>'1'!H39/10</f>
        <v>893341356.60000002</v>
      </c>
      <c r="I55" s="33">
        <f>'1'!I39/10</f>
        <v>893341356</v>
      </c>
    </row>
    <row r="56" spans="1:10" s="27" customFormat="1" ht="15.75" x14ac:dyDescent="0.25">
      <c r="A56" s="41"/>
      <c r="B56" s="41"/>
      <c r="C56" s="41"/>
      <c r="D56" s="41"/>
      <c r="E56" s="41"/>
      <c r="F56" s="41"/>
      <c r="G56" s="41"/>
    </row>
    <row r="57" spans="1:10" s="27" customFormat="1" ht="15.75" x14ac:dyDescent="0.25">
      <c r="A57" s="41"/>
      <c r="B57" s="41"/>
      <c r="C57" s="41"/>
      <c r="D57" s="41"/>
      <c r="E57" s="41"/>
      <c r="F57" s="41"/>
      <c r="G57" s="41"/>
    </row>
    <row r="58" spans="1:10" ht="15.75" x14ac:dyDescent="0.25">
      <c r="A58" s="41"/>
      <c r="B58" s="41"/>
      <c r="C58" s="41"/>
      <c r="D58" s="41"/>
      <c r="E58" s="41"/>
      <c r="F58" s="41"/>
      <c r="G58" s="41"/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10" t="s">
        <v>69</v>
      </c>
    </row>
    <row r="2" spans="1:6" x14ac:dyDescent="0.25">
      <c r="A2" s="2" t="s">
        <v>130</v>
      </c>
    </row>
    <row r="3" spans="1:6" x14ac:dyDescent="0.25">
      <c r="A3" t="s">
        <v>86</v>
      </c>
    </row>
    <row r="4" spans="1:6" x14ac:dyDescent="0.25">
      <c r="B4" s="17" t="s">
        <v>83</v>
      </c>
      <c r="C4" s="17" t="s">
        <v>82</v>
      </c>
      <c r="D4" s="17" t="s">
        <v>84</v>
      </c>
      <c r="E4" s="17" t="s">
        <v>87</v>
      </c>
      <c r="F4" s="17" t="s">
        <v>82</v>
      </c>
    </row>
    <row r="5" spans="1:6" ht="15.75" x14ac:dyDescent="0.25">
      <c r="B5" s="18">
        <v>42916</v>
      </c>
      <c r="C5" s="18">
        <v>43008</v>
      </c>
      <c r="D5" s="18">
        <v>43190</v>
      </c>
      <c r="E5" s="18">
        <v>43281</v>
      </c>
      <c r="F5" s="18">
        <v>43373</v>
      </c>
    </row>
    <row r="6" spans="1:6" x14ac:dyDescent="0.25">
      <c r="A6" t="s">
        <v>88</v>
      </c>
      <c r="B6" s="13">
        <f>'2'!B7/'2'!B8</f>
        <v>0.37823555121514918</v>
      </c>
      <c r="C6" s="13">
        <f>'2'!C7/'2'!C8</f>
        <v>0.38974248409411333</v>
      </c>
      <c r="D6" s="13">
        <f>'2'!D7/'2'!D8</f>
        <v>0.29004024658959088</v>
      </c>
      <c r="E6" s="13">
        <f>'2'!E7/'2'!E8</f>
        <v>0.32126546128819095</v>
      </c>
      <c r="F6" s="13">
        <f>'2'!F7/'2'!F8</f>
        <v>0.31607896734445978</v>
      </c>
    </row>
    <row r="7" spans="1:6" x14ac:dyDescent="0.25">
      <c r="A7" t="s">
        <v>79</v>
      </c>
      <c r="B7" s="13">
        <f>'2'!B30/'2'!B14</f>
        <v>0.53921111114427533</v>
      </c>
      <c r="C7" s="13">
        <f>'2'!C30/'2'!C14</f>
        <v>0.54263421573973314</v>
      </c>
      <c r="D7" s="13">
        <f>'2'!D30/'2'!D14</f>
        <v>0.43987192090423927</v>
      </c>
      <c r="E7" s="13">
        <f>'2'!E30/'2'!E14</f>
        <v>0.4840465813788638</v>
      </c>
      <c r="F7" s="13">
        <f>'2'!F30/'2'!F14</f>
        <v>0.46328060628524997</v>
      </c>
    </row>
    <row r="8" spans="1:6" x14ac:dyDescent="0.25">
      <c r="A8" t="s">
        <v>80</v>
      </c>
      <c r="B8" s="13">
        <f>'2'!B40/'2'!B14</f>
        <v>6.2605508815188574E-2</v>
      </c>
      <c r="C8" s="13">
        <f>'2'!C40/'2'!C14</f>
        <v>0.1008179683135227</v>
      </c>
      <c r="D8" s="13">
        <f>'2'!D40/'2'!D14</f>
        <v>0.12902794841901674</v>
      </c>
      <c r="E8" s="13">
        <f>'2'!E40/'2'!E14</f>
        <v>6.5246964522466394E-2</v>
      </c>
      <c r="F8" s="13">
        <f>'2'!F40/'2'!F14</f>
        <v>9.1579022277307742E-2</v>
      </c>
    </row>
    <row r="9" spans="1:6" x14ac:dyDescent="0.25">
      <c r="A9" t="s">
        <v>89</v>
      </c>
      <c r="B9" s="13">
        <f>'2'!B40/'1'!B23</f>
        <v>1.1434621637216821E-3</v>
      </c>
      <c r="C9" s="13">
        <f>'2'!C40/'1'!C23</f>
        <v>2.8246627824022115E-3</v>
      </c>
      <c r="D9" s="13">
        <f>'2'!D40/'1'!D23</f>
        <v>9.8353876397782843E-4</v>
      </c>
      <c r="E9" s="13">
        <f>'2'!E40/'1'!E23</f>
        <v>1.1510361899030493E-3</v>
      </c>
      <c r="F9" s="13">
        <f>'2'!F40/'1'!F23</f>
        <v>2.3557581543158634E-3</v>
      </c>
    </row>
    <row r="10" spans="1:6" x14ac:dyDescent="0.25">
      <c r="A10" t="s">
        <v>90</v>
      </c>
      <c r="B10" s="13">
        <f>'2'!B40/'1'!B44</f>
        <v>2.2596336970522619E-2</v>
      </c>
      <c r="C10" s="13">
        <f>'2'!C40/'1'!C44</f>
        <v>5.4613134574481789E-2</v>
      </c>
      <c r="D10" s="13">
        <f>'2'!D40/'1'!D44</f>
        <v>1.8569011586241992E-2</v>
      </c>
      <c r="E10" s="13">
        <f>'2'!E40/'1'!E44</f>
        <v>2.3009450933871495E-2</v>
      </c>
      <c r="F10" s="13">
        <f>'2'!F40/'1'!F44</f>
        <v>4.6687394788666133E-2</v>
      </c>
    </row>
    <row r="11" spans="1:6" x14ac:dyDescent="0.25">
      <c r="A11" t="s">
        <v>81</v>
      </c>
      <c r="B11" s="15">
        <v>0.1158</v>
      </c>
      <c r="C11" s="15">
        <v>0.11360000000000001</v>
      </c>
      <c r="D11" s="15">
        <v>0.12330000000000001</v>
      </c>
      <c r="E11" s="15">
        <v>0.11550000000000001</v>
      </c>
      <c r="F11" s="15">
        <v>0.1157</v>
      </c>
    </row>
    <row r="12" spans="1:6" x14ac:dyDescent="0.25">
      <c r="A12" t="s">
        <v>91</v>
      </c>
      <c r="B12" s="15">
        <v>5.3499999999999999E-2</v>
      </c>
      <c r="C12" s="15">
        <v>4.5600000000000002E-2</v>
      </c>
      <c r="D12" s="15">
        <v>3.8399999999999997E-2</v>
      </c>
      <c r="E12" s="15">
        <v>4.4400000000000002E-2</v>
      </c>
      <c r="F12" s="15">
        <v>8.2000000000000003E-2</v>
      </c>
    </row>
    <row r="13" spans="1:6" x14ac:dyDescent="0.25">
      <c r="A13" t="s">
        <v>92</v>
      </c>
      <c r="B13" s="15">
        <v>0.84150000000000003</v>
      </c>
      <c r="C13" s="15">
        <v>0.86639999999999995</v>
      </c>
      <c r="D13" s="15">
        <v>0.89539999999999997</v>
      </c>
      <c r="E13" s="15">
        <v>0.91410000000000002</v>
      </c>
      <c r="F13" s="15">
        <v>0.91800000000000004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cp:lastPrinted>2019-02-11T06:46:49Z</cp:lastPrinted>
  <dcterms:created xsi:type="dcterms:W3CDTF">2016-12-15T07:19:40Z</dcterms:created>
  <dcterms:modified xsi:type="dcterms:W3CDTF">2020-04-12T14:35:33Z</dcterms:modified>
</cp:coreProperties>
</file>