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hzgUBFun6uVRsaO3mS+92x9NaBQ=="/>
    </ext>
  </extLst>
</workbook>
</file>

<file path=xl/calcChain.xml><?xml version="1.0" encoding="utf-8"?>
<calcChain xmlns="http://schemas.openxmlformats.org/spreadsheetml/2006/main">
  <c r="F10" i="4" l="1"/>
  <c r="C10" i="4"/>
  <c r="B10" i="4"/>
  <c r="D9" i="4"/>
  <c r="C9" i="4"/>
  <c r="I31" i="3"/>
  <c r="H31" i="3"/>
  <c r="G31" i="3"/>
  <c r="F31" i="3"/>
  <c r="E31" i="3"/>
  <c r="D31" i="3"/>
  <c r="C31" i="3"/>
  <c r="B31" i="3"/>
  <c r="I24" i="3"/>
  <c r="H24" i="3"/>
  <c r="G24" i="3"/>
  <c r="F24" i="3"/>
  <c r="E24" i="3"/>
  <c r="D24" i="3"/>
  <c r="C24" i="3"/>
  <c r="B24" i="3"/>
  <c r="I18" i="3"/>
  <c r="H18" i="3"/>
  <c r="G18" i="3"/>
  <c r="F18" i="3"/>
  <c r="E18" i="3"/>
  <c r="D18" i="3"/>
  <c r="C18" i="3"/>
  <c r="B18" i="3"/>
  <c r="I11" i="3"/>
  <c r="I30" i="3" s="1"/>
  <c r="H11" i="3"/>
  <c r="H30" i="3" s="1"/>
  <c r="G11" i="3"/>
  <c r="G30" i="3" s="1"/>
  <c r="F11" i="3"/>
  <c r="F30" i="3" s="1"/>
  <c r="E11" i="3"/>
  <c r="E26" i="3" s="1"/>
  <c r="E28" i="3" s="1"/>
  <c r="D11" i="3"/>
  <c r="D30" i="3" s="1"/>
  <c r="C11" i="3"/>
  <c r="C30" i="3" s="1"/>
  <c r="B11" i="3"/>
  <c r="B26" i="3" s="1"/>
  <c r="B28" i="3" s="1"/>
  <c r="I30" i="2"/>
  <c r="H30" i="2"/>
  <c r="G30" i="2"/>
  <c r="F30" i="2"/>
  <c r="E30" i="2"/>
  <c r="D30" i="2"/>
  <c r="C30" i="2"/>
  <c r="B30" i="2"/>
  <c r="I24" i="2"/>
  <c r="H24" i="2"/>
  <c r="G24" i="2"/>
  <c r="F24" i="2"/>
  <c r="E24" i="2"/>
  <c r="D24" i="2"/>
  <c r="C24" i="2"/>
  <c r="B24" i="2"/>
  <c r="I10" i="2"/>
  <c r="H10" i="2"/>
  <c r="G10" i="2"/>
  <c r="F10" i="2"/>
  <c r="E10" i="2"/>
  <c r="D10" i="2"/>
  <c r="C10" i="2"/>
  <c r="B10" i="2"/>
  <c r="I8" i="2"/>
  <c r="I14" i="2" s="1"/>
  <c r="I18" i="2" s="1"/>
  <c r="I21" i="2" s="1"/>
  <c r="I23" i="2" s="1"/>
  <c r="I27" i="2" s="1"/>
  <c r="I29" i="2" s="1"/>
  <c r="H8" i="2"/>
  <c r="H14" i="2" s="1"/>
  <c r="H18" i="2" s="1"/>
  <c r="H21" i="2" s="1"/>
  <c r="H23" i="2" s="1"/>
  <c r="H27" i="2" s="1"/>
  <c r="H29" i="2" s="1"/>
  <c r="G8" i="2"/>
  <c r="G14" i="2" s="1"/>
  <c r="G18" i="2" s="1"/>
  <c r="G21" i="2" s="1"/>
  <c r="G23" i="2" s="1"/>
  <c r="G27" i="2" s="1"/>
  <c r="G29" i="2" s="1"/>
  <c r="F8" i="2"/>
  <c r="F14" i="2" s="1"/>
  <c r="E8" i="2"/>
  <c r="E14" i="2" s="1"/>
  <c r="D8" i="2"/>
  <c r="D14" i="2" s="1"/>
  <c r="C8" i="2"/>
  <c r="C14" i="2" s="1"/>
  <c r="B8" i="2"/>
  <c r="B14" i="2" s="1"/>
  <c r="I44" i="1"/>
  <c r="H44" i="1"/>
  <c r="G44" i="1"/>
  <c r="F44" i="1"/>
  <c r="E44" i="1"/>
  <c r="D44" i="1"/>
  <c r="C44" i="1"/>
  <c r="B44" i="1"/>
  <c r="I36" i="1"/>
  <c r="I43" i="1" s="1"/>
  <c r="H36" i="1"/>
  <c r="H43" i="1" s="1"/>
  <c r="G36" i="1"/>
  <c r="G43" i="1" s="1"/>
  <c r="F36" i="1"/>
  <c r="F9" i="4" s="1"/>
  <c r="E36" i="1"/>
  <c r="E43" i="1" s="1"/>
  <c r="D36" i="1"/>
  <c r="D43" i="1" s="1"/>
  <c r="C36" i="1"/>
  <c r="C43" i="1" s="1"/>
  <c r="B36" i="1"/>
  <c r="B9" i="4" s="1"/>
  <c r="I26" i="1"/>
  <c r="H26" i="1"/>
  <c r="G26" i="1"/>
  <c r="F26" i="1"/>
  <c r="E26" i="1"/>
  <c r="D26" i="1"/>
  <c r="C26" i="1"/>
  <c r="B26" i="1"/>
  <c r="I22" i="1"/>
  <c r="I34" i="1" s="1"/>
  <c r="H22" i="1"/>
  <c r="H34" i="1" s="1"/>
  <c r="H41" i="1" s="1"/>
  <c r="G22" i="1"/>
  <c r="G34" i="1" s="1"/>
  <c r="G41" i="1" s="1"/>
  <c r="F22" i="1"/>
  <c r="F34" i="1" s="1"/>
  <c r="F41" i="1" s="1"/>
  <c r="E22" i="1"/>
  <c r="E34" i="1" s="1"/>
  <c r="E41" i="1" s="1"/>
  <c r="D22" i="1"/>
  <c r="D34" i="1" s="1"/>
  <c r="D41" i="1" s="1"/>
  <c r="C22" i="1"/>
  <c r="C34" i="1" s="1"/>
  <c r="C41" i="1" s="1"/>
  <c r="B22" i="1"/>
  <c r="B34" i="1" s="1"/>
  <c r="B41" i="1" s="1"/>
  <c r="I11" i="1"/>
  <c r="H11" i="1"/>
  <c r="G11" i="1"/>
  <c r="F11" i="1"/>
  <c r="E11" i="1"/>
  <c r="E10" i="4" s="1"/>
  <c r="D11" i="1"/>
  <c r="D10" i="4" s="1"/>
  <c r="C11" i="1"/>
  <c r="B11" i="1"/>
  <c r="I7" i="1"/>
  <c r="I18" i="1" s="1"/>
  <c r="H7" i="1"/>
  <c r="H18" i="1" s="1"/>
  <c r="G7" i="1"/>
  <c r="G18" i="1" s="1"/>
  <c r="F7" i="1"/>
  <c r="F18" i="1" s="1"/>
  <c r="E7" i="1"/>
  <c r="E18" i="1" s="1"/>
  <c r="D7" i="1"/>
  <c r="D18" i="1" s="1"/>
  <c r="C7" i="1"/>
  <c r="C18" i="1" s="1"/>
  <c r="B7" i="1"/>
  <c r="B18" i="1" s="1"/>
  <c r="E12" i="4" l="1"/>
  <c r="E18" i="2"/>
  <c r="E21" i="2" s="1"/>
  <c r="E23" i="2" s="1"/>
  <c r="E27" i="2" s="1"/>
  <c r="C12" i="4"/>
  <c r="C18" i="2"/>
  <c r="C21" i="2" s="1"/>
  <c r="C23" i="2" s="1"/>
  <c r="C27" i="2" s="1"/>
  <c r="D18" i="2"/>
  <c r="D21" i="2" s="1"/>
  <c r="D23" i="2" s="1"/>
  <c r="D27" i="2" s="1"/>
  <c r="D12" i="4"/>
  <c r="B12" i="4"/>
  <c r="B18" i="2"/>
  <c r="B21" i="2" s="1"/>
  <c r="B23" i="2" s="1"/>
  <c r="B27" i="2" s="1"/>
  <c r="F18" i="2"/>
  <c r="F21" i="2" s="1"/>
  <c r="F23" i="2" s="1"/>
  <c r="F27" i="2" s="1"/>
  <c r="F12" i="4"/>
  <c r="I41" i="1"/>
  <c r="I26" i="3"/>
  <c r="I28" i="3" s="1"/>
  <c r="E30" i="3"/>
  <c r="F43" i="1"/>
  <c r="F26" i="3"/>
  <c r="F28" i="3" s="1"/>
  <c r="B30" i="3"/>
  <c r="C26" i="3"/>
  <c r="C28" i="3" s="1"/>
  <c r="G26" i="3"/>
  <c r="G28" i="3" s="1"/>
  <c r="E9" i="4"/>
  <c r="B43" i="1"/>
  <c r="D26" i="3"/>
  <c r="D28" i="3" s="1"/>
  <c r="H26" i="3"/>
  <c r="H28" i="3" s="1"/>
  <c r="B13" i="4" l="1"/>
  <c r="B8" i="4"/>
  <c r="B11" i="4"/>
  <c r="B7" i="4"/>
  <c r="B29" i="2"/>
  <c r="E29" i="2"/>
  <c r="E13" i="4"/>
  <c r="E8" i="4"/>
  <c r="E11" i="4"/>
  <c r="E7" i="4"/>
  <c r="C8" i="4"/>
  <c r="C13" i="4"/>
  <c r="C11" i="4"/>
  <c r="C7" i="4"/>
  <c r="C29" i="2"/>
  <c r="F13" i="4"/>
  <c r="F8" i="4"/>
  <c r="F11" i="4"/>
  <c r="F7" i="4"/>
  <c r="F29" i="2"/>
  <c r="D11" i="4"/>
  <c r="D7" i="4"/>
  <c r="D29" i="2"/>
  <c r="D13" i="4"/>
  <c r="D8" i="4"/>
</calcChain>
</file>

<file path=xl/sharedStrings.xml><?xml version="1.0" encoding="utf-8"?>
<sst xmlns="http://schemas.openxmlformats.org/spreadsheetml/2006/main" count="116" uniqueCount="85">
  <si>
    <t>S. S. Steel Limited</t>
  </si>
  <si>
    <t>S.S. Steel Limited</t>
  </si>
  <si>
    <t>Cash Flow Statement</t>
  </si>
  <si>
    <t>Balance Sheet</t>
  </si>
  <si>
    <t>Income Statement</t>
  </si>
  <si>
    <t>As at quarter end</t>
  </si>
  <si>
    <t>Quarter 3</t>
  </si>
  <si>
    <t>Quarter 2</t>
  </si>
  <si>
    <t>Quarter 1</t>
  </si>
  <si>
    <t>Net Cash Flows - Operating Activities</t>
  </si>
  <si>
    <t>ASSETS</t>
  </si>
  <si>
    <t>Net Revenues</t>
  </si>
  <si>
    <t>Cash received from customers</t>
  </si>
  <si>
    <t>NON CURRENT ASSETS</t>
  </si>
  <si>
    <t>Cash received from other sources</t>
  </si>
  <si>
    <t>Cost of goods sold</t>
  </si>
  <si>
    <t>Cash paid to suppliers and others</t>
  </si>
  <si>
    <t>Gross Profit</t>
  </si>
  <si>
    <t>Income Tax Paid</t>
  </si>
  <si>
    <t>Property,Plant  and  Equipment</t>
  </si>
  <si>
    <t>Capital Work in Progress</t>
  </si>
  <si>
    <t>Operating Incomes/Expenses</t>
  </si>
  <si>
    <t>Net Cash Flows - Investment Activities</t>
  </si>
  <si>
    <t>CURRENT ASSETS</t>
  </si>
  <si>
    <t>Administrative Expenses</t>
  </si>
  <si>
    <t xml:space="preserve">Acquisition of Fixed Assets </t>
  </si>
  <si>
    <t>Selling and Distribution Expenses</t>
  </si>
  <si>
    <t>Advances,  Deposits and Prepayments</t>
  </si>
  <si>
    <t>Investment in FDR</t>
  </si>
  <si>
    <t>Operating Profit</t>
  </si>
  <si>
    <t>Share capital in public offering</t>
  </si>
  <si>
    <t>Inventories</t>
  </si>
  <si>
    <t>Non-Operating Income/(Expenses)</t>
  </si>
  <si>
    <t>Share money receivable</t>
  </si>
  <si>
    <t>Accounts Receivables</t>
  </si>
  <si>
    <t>Financial Expenses</t>
  </si>
  <si>
    <t>Cash and Cash Equivalents</t>
  </si>
  <si>
    <t>Finance &amp; other income</t>
  </si>
  <si>
    <t>Net Operating Profit</t>
  </si>
  <si>
    <t>Net Cash Flows - Financing Activities</t>
  </si>
  <si>
    <t>Increase/decrease of long term loan</t>
  </si>
  <si>
    <t>Increase/decrease of short term loan</t>
  </si>
  <si>
    <t>Other Income</t>
  </si>
  <si>
    <t>Cash payment for financial expenses</t>
  </si>
  <si>
    <t>Liabilities and Capital</t>
  </si>
  <si>
    <t>Profit Before contribution to WPPF</t>
  </si>
  <si>
    <t>Liabilities</t>
  </si>
  <si>
    <t>Contribution to WPPF</t>
  </si>
  <si>
    <t>Non Current Liabilities</t>
  </si>
  <si>
    <t>Net Change in Cash Flows</t>
  </si>
  <si>
    <t>Profit Before Taxation</t>
  </si>
  <si>
    <t>Long Term Portion of term loan</t>
  </si>
  <si>
    <t>Cash and Cash Equivalents at Beginning Period</t>
  </si>
  <si>
    <t>Provision for Taxation</t>
  </si>
  <si>
    <t>Deferred Tax Liabilities</t>
  </si>
  <si>
    <t>Cash and Cash Equivalents at End of Period</t>
  </si>
  <si>
    <t>Current Tax</t>
  </si>
  <si>
    <t>Current Liabilities</t>
  </si>
  <si>
    <t>Deferred Tax</t>
  </si>
  <si>
    <t>Current Portion of term loan</t>
  </si>
  <si>
    <t>Net Operating Cash Flow Per Share</t>
  </si>
  <si>
    <t>Net Profit</t>
  </si>
  <si>
    <t>Short Term loan</t>
  </si>
  <si>
    <t>Trade and other payables</t>
  </si>
  <si>
    <t>Accrued expenses</t>
  </si>
  <si>
    <t>Liability for WPPF and Welfare Fund</t>
  </si>
  <si>
    <t>Earnings per share (par value Taka 10)</t>
  </si>
  <si>
    <t>Provision for income tax</t>
  </si>
  <si>
    <t>Shares to Calculate NOCFPS</t>
  </si>
  <si>
    <t>Shareholders’ Equity</t>
  </si>
  <si>
    <t>Shares to Calculate EPS</t>
  </si>
  <si>
    <t>Share Capital</t>
  </si>
  <si>
    <t xml:space="preserve">Revaluation Surplus </t>
  </si>
  <si>
    <t>Retained Earnings</t>
  </si>
  <si>
    <t>Net assets value per share</t>
  </si>
  <si>
    <t>Shares to calculate NAVPS</t>
  </si>
  <si>
    <t>Ratanpur Steel Re-Rolling Mills Limited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</si>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</sst>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0" x14ac:knownFonts="1">
    <font>
      <sz val="11"/>
      <color theme="1"/>
      <name val="Arial"/>
    </font>
    <font>
      <b/>
      <sz val="11"/>
      <color rgb="FF000000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41" fontId="2" fillId="0" borderId="0" xfId="0" applyNumberFormat="1" applyFont="1"/>
    <xf numFmtId="0" fontId="3" fillId="0" borderId="0" xfId="0" applyFont="1"/>
    <xf numFmtId="41" fontId="4" fillId="0" borderId="0" xfId="0" applyNumberFormat="1" applyFont="1"/>
    <xf numFmtId="41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4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2" fillId="0" borderId="0" xfId="0" applyNumberFormat="1" applyFont="1"/>
    <xf numFmtId="0" fontId="3" fillId="0" borderId="1" xfId="0" applyFont="1" applyBorder="1"/>
    <xf numFmtId="0" fontId="3" fillId="0" borderId="1" xfId="0" applyFont="1" applyBorder="1" applyAlignment="1">
      <alignment horizontal="left"/>
    </xf>
    <xf numFmtId="41" fontId="6" fillId="0" borderId="0" xfId="0" applyNumberFormat="1" applyFont="1" applyAlignment="1"/>
    <xf numFmtId="0" fontId="7" fillId="0" borderId="0" xfId="0" applyFont="1"/>
    <xf numFmtId="0" fontId="8" fillId="0" borderId="0" xfId="0" applyFont="1"/>
    <xf numFmtId="41" fontId="2" fillId="0" borderId="1" xfId="0" applyNumberFormat="1" applyFont="1" applyBorder="1"/>
    <xf numFmtId="41" fontId="3" fillId="0" borderId="0" xfId="0" applyNumberFormat="1" applyFont="1"/>
    <xf numFmtId="41" fontId="3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3" fillId="0" borderId="3" xfId="0" applyFont="1" applyBorder="1"/>
    <xf numFmtId="0" fontId="4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41" fontId="3" fillId="0" borderId="3" xfId="0" applyNumberFormat="1" applyFont="1" applyBorder="1"/>
    <xf numFmtId="165" fontId="3" fillId="0" borderId="0" xfId="0" applyNumberFormat="1" applyFont="1"/>
    <xf numFmtId="165" fontId="3" fillId="0" borderId="4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.875" customWidth="1"/>
    <col min="2" max="6" width="12.5" customWidth="1"/>
    <col min="7" max="7" width="13.5" customWidth="1"/>
    <col min="8" max="8" width="12.25" customWidth="1"/>
    <col min="9" max="9" width="13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1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13</v>
      </c>
      <c r="B7" s="16">
        <f t="shared" ref="B7:I7" si="0">SUM(B8:B9)</f>
        <v>0</v>
      </c>
      <c r="C7" s="16">
        <f t="shared" si="0"/>
        <v>0</v>
      </c>
      <c r="D7" s="16">
        <f t="shared" si="0"/>
        <v>0</v>
      </c>
      <c r="E7" s="16">
        <f t="shared" si="0"/>
        <v>0</v>
      </c>
      <c r="F7" s="16">
        <f t="shared" si="0"/>
        <v>2939610481</v>
      </c>
      <c r="G7" s="16">
        <f t="shared" si="0"/>
        <v>2911356248</v>
      </c>
      <c r="H7" s="16">
        <f t="shared" si="0"/>
        <v>2901434884</v>
      </c>
      <c r="I7" s="16">
        <f t="shared" si="0"/>
        <v>2929474495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19</v>
      </c>
      <c r="B8" s="2"/>
      <c r="C8" s="2"/>
      <c r="D8" s="2"/>
      <c r="E8" s="2"/>
      <c r="F8" s="2">
        <v>2863177272</v>
      </c>
      <c r="G8" s="2">
        <v>2834923039</v>
      </c>
      <c r="H8" s="12">
        <v>2801940195</v>
      </c>
      <c r="I8" s="12">
        <v>2829979806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20</v>
      </c>
      <c r="B9" s="2"/>
      <c r="C9" s="2"/>
      <c r="D9" s="2"/>
      <c r="E9" s="2"/>
      <c r="F9" s="2">
        <v>76433209</v>
      </c>
      <c r="G9" s="2">
        <v>76433209</v>
      </c>
      <c r="H9" s="12">
        <v>99494689</v>
      </c>
      <c r="I9" s="12">
        <v>99494689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3" t="s">
        <v>23</v>
      </c>
      <c r="B11" s="16">
        <f t="shared" ref="B11:I11" si="1">SUM(B12:B16)</f>
        <v>0</v>
      </c>
      <c r="C11" s="16">
        <f t="shared" si="1"/>
        <v>0</v>
      </c>
      <c r="D11" s="16">
        <f t="shared" si="1"/>
        <v>0</v>
      </c>
      <c r="E11" s="16">
        <f t="shared" si="1"/>
        <v>0</v>
      </c>
      <c r="F11" s="16">
        <f t="shared" si="1"/>
        <v>4474306084</v>
      </c>
      <c r="G11" s="16">
        <f t="shared" si="1"/>
        <v>4270526298</v>
      </c>
      <c r="H11" s="16">
        <f t="shared" si="1"/>
        <v>5083767755</v>
      </c>
      <c r="I11" s="16">
        <f t="shared" si="1"/>
        <v>5294559485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27</v>
      </c>
      <c r="B12" s="2"/>
      <c r="C12" s="2"/>
      <c r="D12" s="2"/>
      <c r="E12" s="2"/>
      <c r="F12" s="2">
        <v>1154316325</v>
      </c>
      <c r="G12" s="2">
        <v>1191370964</v>
      </c>
      <c r="H12" s="12">
        <v>1154407657</v>
      </c>
      <c r="I12" s="12">
        <v>1422039630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31</v>
      </c>
      <c r="B13" s="2"/>
      <c r="C13" s="2"/>
      <c r="D13" s="2"/>
      <c r="E13" s="2"/>
      <c r="F13" s="2">
        <v>1294619114</v>
      </c>
      <c r="G13" s="2">
        <v>1260436093</v>
      </c>
      <c r="H13" s="12">
        <v>1372570072</v>
      </c>
      <c r="I13" s="12">
        <v>1358539805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33</v>
      </c>
      <c r="B14" s="2"/>
      <c r="C14" s="2"/>
      <c r="D14" s="2"/>
      <c r="E14" s="2"/>
      <c r="F14" s="2">
        <v>125000000</v>
      </c>
      <c r="G14" s="2">
        <v>0</v>
      </c>
      <c r="H14" s="12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34</v>
      </c>
      <c r="B15" s="2"/>
      <c r="C15" s="2"/>
      <c r="D15" s="2"/>
      <c r="E15" s="2"/>
      <c r="F15" s="2">
        <v>1880332302</v>
      </c>
      <c r="G15" s="2">
        <v>1799576396</v>
      </c>
      <c r="H15" s="12">
        <v>1998802704</v>
      </c>
      <c r="I15" s="12">
        <v>1948741012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36</v>
      </c>
      <c r="B16" s="2"/>
      <c r="C16" s="2"/>
      <c r="D16" s="2"/>
      <c r="E16" s="2"/>
      <c r="F16" s="2">
        <v>20038343</v>
      </c>
      <c r="G16" s="2">
        <v>19142845</v>
      </c>
      <c r="H16" s="12">
        <v>557987322</v>
      </c>
      <c r="I16" s="12">
        <v>565239038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6"/>
      <c r="B18" s="16">
        <f t="shared" ref="B18:H18" si="2">SUM(B7,B11)</f>
        <v>0</v>
      </c>
      <c r="C18" s="16">
        <f t="shared" si="2"/>
        <v>0</v>
      </c>
      <c r="D18" s="16">
        <f t="shared" si="2"/>
        <v>0</v>
      </c>
      <c r="E18" s="16">
        <f t="shared" si="2"/>
        <v>0</v>
      </c>
      <c r="F18" s="16">
        <f t="shared" si="2"/>
        <v>7413916565</v>
      </c>
      <c r="G18" s="16">
        <f t="shared" si="2"/>
        <v>7181882546</v>
      </c>
      <c r="H18" s="16">
        <f t="shared" si="2"/>
        <v>7985202639</v>
      </c>
      <c r="I18" s="16">
        <f>SUM(I7,I11)+1</f>
        <v>8224033981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0" t="s">
        <v>44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1" t="s">
        <v>46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3" t="s">
        <v>48</v>
      </c>
      <c r="B22" s="16">
        <f t="shared" ref="B22:I22" si="3">SUM(B23:B24)</f>
        <v>0</v>
      </c>
      <c r="C22" s="16">
        <f t="shared" si="3"/>
        <v>0</v>
      </c>
      <c r="D22" s="16">
        <f t="shared" si="3"/>
        <v>0</v>
      </c>
      <c r="E22" s="16">
        <f t="shared" si="3"/>
        <v>0</v>
      </c>
      <c r="F22" s="16">
        <f t="shared" si="3"/>
        <v>808822104</v>
      </c>
      <c r="G22" s="16">
        <f t="shared" si="3"/>
        <v>647030212</v>
      </c>
      <c r="H22" s="16">
        <f t="shared" si="3"/>
        <v>727319242</v>
      </c>
      <c r="I22" s="16">
        <f t="shared" si="3"/>
        <v>779096834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51</v>
      </c>
      <c r="B23" s="2"/>
      <c r="C23" s="2"/>
      <c r="D23" s="2"/>
      <c r="E23" s="2"/>
      <c r="F23" s="2">
        <v>430155481</v>
      </c>
      <c r="G23" s="2">
        <v>370072360</v>
      </c>
      <c r="H23" s="12">
        <v>443661294</v>
      </c>
      <c r="I23" s="12">
        <v>493076822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54</v>
      </c>
      <c r="B24" s="2"/>
      <c r="C24" s="2"/>
      <c r="D24" s="2"/>
      <c r="E24" s="2"/>
      <c r="F24" s="2">
        <v>378666623</v>
      </c>
      <c r="G24" s="2">
        <v>276957852</v>
      </c>
      <c r="H24" s="12">
        <v>283657948</v>
      </c>
      <c r="I24" s="12">
        <v>286020012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 t="s">
        <v>57</v>
      </c>
      <c r="B26" s="16">
        <f t="shared" ref="B26:I26" si="4">SUM(B27:B32)</f>
        <v>0</v>
      </c>
      <c r="C26" s="16">
        <f t="shared" si="4"/>
        <v>0</v>
      </c>
      <c r="D26" s="16">
        <f t="shared" si="4"/>
        <v>0</v>
      </c>
      <c r="E26" s="16">
        <f t="shared" si="4"/>
        <v>0</v>
      </c>
      <c r="F26" s="16">
        <f t="shared" si="4"/>
        <v>2415872677</v>
      </c>
      <c r="G26" s="16">
        <f t="shared" si="4"/>
        <v>2197515413</v>
      </c>
      <c r="H26" s="16">
        <f t="shared" si="4"/>
        <v>2575422120</v>
      </c>
      <c r="I26" s="16">
        <f t="shared" si="4"/>
        <v>2632322342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59</v>
      </c>
      <c r="B27" s="2"/>
      <c r="C27" s="2"/>
      <c r="D27" s="2"/>
      <c r="E27" s="2"/>
      <c r="F27" s="2">
        <v>46293990</v>
      </c>
      <c r="G27" s="2">
        <v>77485550</v>
      </c>
      <c r="H27" s="12">
        <v>92341216</v>
      </c>
      <c r="I27" s="12">
        <v>97510856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62</v>
      </c>
      <c r="B28" s="2"/>
      <c r="C28" s="2"/>
      <c r="D28" s="2"/>
      <c r="E28" s="2"/>
      <c r="F28" s="2">
        <v>1495128831</v>
      </c>
      <c r="G28" s="2">
        <v>1430402349</v>
      </c>
      <c r="H28" s="12">
        <v>1713721408</v>
      </c>
      <c r="I28" s="12">
        <v>1644540806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63</v>
      </c>
      <c r="B29" s="2"/>
      <c r="C29" s="2"/>
      <c r="D29" s="2"/>
      <c r="E29" s="2"/>
      <c r="F29" s="2">
        <v>539740655</v>
      </c>
      <c r="G29" s="2">
        <v>319765302</v>
      </c>
      <c r="H29" s="12">
        <v>314538960</v>
      </c>
      <c r="I29" s="12">
        <v>336973729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64</v>
      </c>
      <c r="B30" s="2"/>
      <c r="C30" s="2"/>
      <c r="D30" s="2"/>
      <c r="E30" s="2"/>
      <c r="F30" s="2">
        <v>53041627</v>
      </c>
      <c r="G30" s="2">
        <v>77866615</v>
      </c>
      <c r="H30" s="12">
        <v>33102196</v>
      </c>
      <c r="I30" s="12">
        <v>81879263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65</v>
      </c>
      <c r="B31" s="2"/>
      <c r="C31" s="2"/>
      <c r="D31" s="2"/>
      <c r="E31" s="2"/>
      <c r="F31" s="2">
        <v>56108773</v>
      </c>
      <c r="G31" s="2">
        <v>59610265</v>
      </c>
      <c r="H31" s="12">
        <v>83458403</v>
      </c>
      <c r="I31" s="12">
        <v>92135305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67</v>
      </c>
      <c r="B32" s="2"/>
      <c r="C32" s="2"/>
      <c r="D32" s="2"/>
      <c r="E32" s="2"/>
      <c r="F32" s="2">
        <v>225558801</v>
      </c>
      <c r="G32" s="2">
        <v>232385332</v>
      </c>
      <c r="H32" s="12">
        <v>338259937</v>
      </c>
      <c r="I32" s="12">
        <v>379282383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6"/>
      <c r="B33" s="16"/>
      <c r="C33" s="16"/>
      <c r="D33" s="2"/>
      <c r="E33" s="1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6"/>
      <c r="B34" s="16">
        <f t="shared" ref="B34:I34" si="5">SUM(B22,B26)</f>
        <v>0</v>
      </c>
      <c r="C34" s="16">
        <f t="shared" si="5"/>
        <v>0</v>
      </c>
      <c r="D34" s="16">
        <f t="shared" si="5"/>
        <v>0</v>
      </c>
      <c r="E34" s="16">
        <f t="shared" si="5"/>
        <v>0</v>
      </c>
      <c r="F34" s="16">
        <f t="shared" si="5"/>
        <v>3224694781</v>
      </c>
      <c r="G34" s="16">
        <f t="shared" si="5"/>
        <v>2844545625</v>
      </c>
      <c r="H34" s="16">
        <f t="shared" si="5"/>
        <v>3302741362</v>
      </c>
      <c r="I34" s="16">
        <f t="shared" si="5"/>
        <v>3411419176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6"/>
      <c r="B35" s="16"/>
      <c r="C35" s="16"/>
      <c r="D35" s="2"/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3" t="s">
        <v>69</v>
      </c>
      <c r="B36" s="16">
        <f t="shared" ref="B36:I36" si="6">SUM(B37:B39)</f>
        <v>0</v>
      </c>
      <c r="C36" s="16">
        <f t="shared" si="6"/>
        <v>0</v>
      </c>
      <c r="D36" s="16">
        <f t="shared" si="6"/>
        <v>0</v>
      </c>
      <c r="E36" s="16">
        <f t="shared" si="6"/>
        <v>0</v>
      </c>
      <c r="F36" s="16">
        <f t="shared" si="6"/>
        <v>4189221785</v>
      </c>
      <c r="G36" s="16">
        <f t="shared" si="6"/>
        <v>4337336921</v>
      </c>
      <c r="H36" s="16">
        <f t="shared" si="6"/>
        <v>4682461277</v>
      </c>
      <c r="I36" s="16">
        <f t="shared" si="6"/>
        <v>4812614806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71</v>
      </c>
      <c r="B37" s="2"/>
      <c r="C37" s="2"/>
      <c r="D37" s="2"/>
      <c r="E37" s="2"/>
      <c r="F37" s="2">
        <v>2450000000</v>
      </c>
      <c r="G37" s="2">
        <v>2450000000</v>
      </c>
      <c r="H37" s="12">
        <v>2450000000</v>
      </c>
      <c r="I37" s="12">
        <v>2817500000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72</v>
      </c>
      <c r="B38" s="2"/>
      <c r="C38" s="2"/>
      <c r="D38" s="2"/>
      <c r="E38" s="2"/>
      <c r="F38" s="2">
        <v>721104450</v>
      </c>
      <c r="G38" s="2">
        <v>718578106</v>
      </c>
      <c r="H38" s="12">
        <v>712751790</v>
      </c>
      <c r="I38" s="12">
        <v>709451817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73</v>
      </c>
      <c r="B39" s="2"/>
      <c r="C39" s="2"/>
      <c r="D39" s="2"/>
      <c r="E39" s="2"/>
      <c r="F39" s="2">
        <v>1018117335</v>
      </c>
      <c r="G39" s="2">
        <v>1168758815</v>
      </c>
      <c r="H39" s="12">
        <v>1519709487</v>
      </c>
      <c r="I39" s="12">
        <v>1285662989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16"/>
      <c r="B41" s="16">
        <f t="shared" ref="B41:H41" si="7">SUM(B34,B36)</f>
        <v>0</v>
      </c>
      <c r="C41" s="16">
        <f t="shared" si="7"/>
        <v>0</v>
      </c>
      <c r="D41" s="16">
        <f t="shared" si="7"/>
        <v>0</v>
      </c>
      <c r="E41" s="16">
        <f t="shared" si="7"/>
        <v>0</v>
      </c>
      <c r="F41" s="16">
        <f t="shared" si="7"/>
        <v>7413916566</v>
      </c>
      <c r="G41" s="16">
        <f t="shared" si="7"/>
        <v>7181882546</v>
      </c>
      <c r="H41" s="16">
        <f t="shared" si="7"/>
        <v>7985202639</v>
      </c>
      <c r="I41" s="16">
        <f>SUM(I34,I36-1)</f>
        <v>8224033981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0" t="s">
        <v>74</v>
      </c>
      <c r="B43" s="23" t="e">
        <f t="shared" ref="B43:I43" si="8">B36/(B37/10)</f>
        <v>#DIV/0!</v>
      </c>
      <c r="C43" s="23" t="e">
        <f t="shared" si="8"/>
        <v>#DIV/0!</v>
      </c>
      <c r="D43" s="23" t="e">
        <f t="shared" si="8"/>
        <v>#DIV/0!</v>
      </c>
      <c r="E43" s="23" t="e">
        <f t="shared" si="8"/>
        <v>#DIV/0!</v>
      </c>
      <c r="F43" s="23">
        <f t="shared" si="8"/>
        <v>17.098864428571428</v>
      </c>
      <c r="G43" s="23">
        <f t="shared" si="8"/>
        <v>17.703416004081632</v>
      </c>
      <c r="H43" s="23">
        <f t="shared" si="8"/>
        <v>19.112086844897959</v>
      </c>
      <c r="I43" s="23">
        <f t="shared" si="8"/>
        <v>17.081152816326529</v>
      </c>
      <c r="J43" s="2"/>
      <c r="K43" s="2"/>
      <c r="L43" s="2"/>
      <c r="M43" s="2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5.75" customHeight="1" x14ac:dyDescent="0.25">
      <c r="A44" s="10" t="s">
        <v>75</v>
      </c>
      <c r="B44" s="2">
        <f t="shared" ref="B44:I44" si="9">B37/10</f>
        <v>0</v>
      </c>
      <c r="C44" s="2">
        <f t="shared" si="9"/>
        <v>0</v>
      </c>
      <c r="D44" s="2">
        <f t="shared" si="9"/>
        <v>0</v>
      </c>
      <c r="E44" s="2">
        <f t="shared" si="9"/>
        <v>0</v>
      </c>
      <c r="F44" s="2">
        <f t="shared" si="9"/>
        <v>245000000</v>
      </c>
      <c r="G44" s="2">
        <f t="shared" si="9"/>
        <v>245000000</v>
      </c>
      <c r="H44" s="2">
        <f t="shared" si="9"/>
        <v>245000000</v>
      </c>
      <c r="I44" s="2">
        <f t="shared" si="9"/>
        <v>281750000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6.375" customWidth="1"/>
    <col min="2" max="2" width="13.5" customWidth="1"/>
    <col min="3" max="3" width="12.75" customWidth="1"/>
    <col min="4" max="4" width="12.5" customWidth="1"/>
    <col min="5" max="6" width="12.75" customWidth="1"/>
    <col min="7" max="7" width="13.75" customWidth="1"/>
    <col min="8" max="8" width="13.875" customWidth="1"/>
    <col min="9" max="9" width="15.5" customWidth="1"/>
    <col min="10" max="26" width="7.625" customWidth="1"/>
  </cols>
  <sheetData>
    <row r="1" spans="1:26" x14ac:dyDescent="0.25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4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5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11</v>
      </c>
      <c r="B6" s="2"/>
      <c r="C6" s="2"/>
      <c r="D6" s="2"/>
      <c r="E6" s="2"/>
      <c r="F6" s="2">
        <v>2008430997</v>
      </c>
      <c r="G6" s="2">
        <v>2813874813</v>
      </c>
      <c r="H6" s="12">
        <v>1177347949</v>
      </c>
      <c r="I6" s="12">
        <v>2244062164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15</v>
      </c>
      <c r="B7" s="15"/>
      <c r="C7" s="15"/>
      <c r="D7" s="2"/>
      <c r="E7" s="2"/>
      <c r="F7" s="2">
        <v>1459217783</v>
      </c>
      <c r="G7" s="2">
        <v>2098086843</v>
      </c>
      <c r="H7" s="12">
        <v>787270816</v>
      </c>
      <c r="I7" s="12">
        <v>1560177854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17</v>
      </c>
      <c r="B8" s="16">
        <f t="shared" ref="B8:I8" si="0">B6-B7</f>
        <v>0</v>
      </c>
      <c r="C8" s="16">
        <f t="shared" si="0"/>
        <v>0</v>
      </c>
      <c r="D8" s="17">
        <f t="shared" si="0"/>
        <v>0</v>
      </c>
      <c r="E8" s="17">
        <f t="shared" si="0"/>
        <v>0</v>
      </c>
      <c r="F8" s="17">
        <f t="shared" si="0"/>
        <v>549213214</v>
      </c>
      <c r="G8" s="17">
        <f t="shared" si="0"/>
        <v>715787970</v>
      </c>
      <c r="H8" s="17">
        <f t="shared" si="0"/>
        <v>390077133</v>
      </c>
      <c r="I8" s="17">
        <f t="shared" si="0"/>
        <v>683884310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6"/>
      <c r="B9" s="16"/>
      <c r="C9" s="16"/>
      <c r="D9" s="2"/>
      <c r="E9" s="16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21</v>
      </c>
      <c r="B10" s="16">
        <f t="shared" ref="B10:I10" si="1">SUM(B11:B12)</f>
        <v>0</v>
      </c>
      <c r="C10" s="16">
        <f t="shared" si="1"/>
        <v>0</v>
      </c>
      <c r="D10" s="16">
        <f t="shared" si="1"/>
        <v>0</v>
      </c>
      <c r="E10" s="16">
        <f t="shared" si="1"/>
        <v>0</v>
      </c>
      <c r="F10" s="16">
        <f t="shared" si="1"/>
        <v>119629476</v>
      </c>
      <c r="G10" s="16">
        <f t="shared" si="1"/>
        <v>181566272</v>
      </c>
      <c r="H10" s="16">
        <f t="shared" si="1"/>
        <v>56085520</v>
      </c>
      <c r="I10" s="16">
        <f t="shared" si="1"/>
        <v>108243310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24</v>
      </c>
      <c r="B11" s="2"/>
      <c r="C11" s="2"/>
      <c r="D11" s="2"/>
      <c r="E11" s="2"/>
      <c r="F11" s="2">
        <v>68535287</v>
      </c>
      <c r="G11" s="2">
        <v>103506991</v>
      </c>
      <c r="H11" s="12">
        <v>25231582</v>
      </c>
      <c r="I11" s="12">
        <v>44333978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26</v>
      </c>
      <c r="B12" s="2"/>
      <c r="C12" s="2"/>
      <c r="D12" s="2"/>
      <c r="E12" s="2"/>
      <c r="F12" s="2">
        <v>51094189</v>
      </c>
      <c r="G12" s="2">
        <v>78059281</v>
      </c>
      <c r="H12" s="12">
        <v>30853938</v>
      </c>
      <c r="I12" s="12">
        <v>63909332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0" t="s">
        <v>29</v>
      </c>
      <c r="B14" s="16">
        <f t="shared" ref="B14:I14" si="2">B8-B10</f>
        <v>0</v>
      </c>
      <c r="C14" s="16">
        <f t="shared" si="2"/>
        <v>0</v>
      </c>
      <c r="D14" s="16">
        <f t="shared" si="2"/>
        <v>0</v>
      </c>
      <c r="E14" s="16">
        <f t="shared" si="2"/>
        <v>0</v>
      </c>
      <c r="F14" s="16">
        <f t="shared" si="2"/>
        <v>429583738</v>
      </c>
      <c r="G14" s="16">
        <f t="shared" si="2"/>
        <v>534221698</v>
      </c>
      <c r="H14" s="16">
        <f t="shared" si="2"/>
        <v>333991613</v>
      </c>
      <c r="I14" s="16">
        <f t="shared" si="2"/>
        <v>575641000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9" t="s">
        <v>32</v>
      </c>
      <c r="B15" s="16"/>
      <c r="C15" s="16"/>
      <c r="D15" s="16"/>
      <c r="E15" s="16"/>
      <c r="F15" s="16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35</v>
      </c>
      <c r="B16" s="2"/>
      <c r="C16" s="2"/>
      <c r="D16" s="2"/>
      <c r="E16" s="2"/>
      <c r="F16" s="2">
        <v>121390504</v>
      </c>
      <c r="G16" s="2">
        <v>172612397</v>
      </c>
      <c r="H16" s="12">
        <v>66730861</v>
      </c>
      <c r="I16" s="12">
        <v>134659421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37</v>
      </c>
      <c r="B17" s="2"/>
      <c r="C17" s="2"/>
      <c r="D17" s="2"/>
      <c r="E17" s="2"/>
      <c r="F17" s="2"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6" t="s">
        <v>38</v>
      </c>
      <c r="B18" s="16">
        <f t="shared" ref="B18:E18" si="3">B14-B16-B17</f>
        <v>0</v>
      </c>
      <c r="C18" s="16">
        <f t="shared" si="3"/>
        <v>0</v>
      </c>
      <c r="D18" s="16">
        <f t="shared" si="3"/>
        <v>0</v>
      </c>
      <c r="E18" s="16">
        <f t="shared" si="3"/>
        <v>0</v>
      </c>
      <c r="F18" s="16">
        <f t="shared" ref="F18:I18" si="4">F14-F16+F17</f>
        <v>308193234</v>
      </c>
      <c r="G18" s="16">
        <f t="shared" si="4"/>
        <v>361609301</v>
      </c>
      <c r="H18" s="16">
        <f t="shared" si="4"/>
        <v>267260752</v>
      </c>
      <c r="I18" s="16">
        <f t="shared" si="4"/>
        <v>440981579</v>
      </c>
      <c r="J18" s="2"/>
      <c r="K18" s="2"/>
      <c r="L18" s="2"/>
      <c r="M18" s="2"/>
      <c r="N18" s="2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spans="1:26" x14ac:dyDescent="0.25">
      <c r="A19" s="2" t="s">
        <v>42</v>
      </c>
      <c r="B19" s="2"/>
      <c r="C19" s="2"/>
      <c r="D19" s="2"/>
      <c r="E19" s="2"/>
      <c r="F19" s="2">
        <v>4850354</v>
      </c>
      <c r="G19" s="2">
        <v>7328829</v>
      </c>
      <c r="H19" s="12">
        <v>2638114</v>
      </c>
      <c r="I19" s="12">
        <v>11132229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45</v>
      </c>
      <c r="B21" s="16">
        <f t="shared" ref="B21:I21" si="5">B18+B19</f>
        <v>0</v>
      </c>
      <c r="C21" s="16">
        <f t="shared" si="5"/>
        <v>0</v>
      </c>
      <c r="D21" s="16">
        <f t="shared" si="5"/>
        <v>0</v>
      </c>
      <c r="E21" s="16">
        <f t="shared" si="5"/>
        <v>0</v>
      </c>
      <c r="F21" s="16">
        <f t="shared" si="5"/>
        <v>313043588</v>
      </c>
      <c r="G21" s="16">
        <f t="shared" si="5"/>
        <v>368938130</v>
      </c>
      <c r="H21" s="16">
        <f t="shared" si="5"/>
        <v>269898866</v>
      </c>
      <c r="I21" s="16">
        <f t="shared" si="5"/>
        <v>452113808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47</v>
      </c>
      <c r="B22" s="2"/>
      <c r="C22" s="2"/>
      <c r="D22" s="2"/>
      <c r="E22" s="2"/>
      <c r="F22" s="2">
        <v>14906838</v>
      </c>
      <c r="G22" s="2">
        <v>17568482</v>
      </c>
      <c r="H22" s="12">
        <v>12852327</v>
      </c>
      <c r="I22" s="12">
        <v>21529229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50</v>
      </c>
      <c r="B23" s="16">
        <f t="shared" ref="B23:I23" si="6">B21-B22</f>
        <v>0</v>
      </c>
      <c r="C23" s="16">
        <f t="shared" si="6"/>
        <v>0</v>
      </c>
      <c r="D23" s="16">
        <f t="shared" si="6"/>
        <v>0</v>
      </c>
      <c r="E23" s="16">
        <f t="shared" si="6"/>
        <v>0</v>
      </c>
      <c r="F23" s="16">
        <f t="shared" si="6"/>
        <v>298136750</v>
      </c>
      <c r="G23" s="16">
        <f t="shared" si="6"/>
        <v>351369648</v>
      </c>
      <c r="H23" s="16">
        <f t="shared" si="6"/>
        <v>257046539</v>
      </c>
      <c r="I23" s="16">
        <f t="shared" si="6"/>
        <v>430584579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3" t="s">
        <v>53</v>
      </c>
      <c r="B24" s="16">
        <f t="shared" ref="B24:I24" si="7">SUM(B25:B26)</f>
        <v>0</v>
      </c>
      <c r="C24" s="16">
        <f t="shared" si="7"/>
        <v>0</v>
      </c>
      <c r="D24" s="16">
        <f t="shared" si="7"/>
        <v>0</v>
      </c>
      <c r="E24" s="16">
        <f t="shared" si="7"/>
        <v>0</v>
      </c>
      <c r="F24" s="16">
        <f t="shared" si="7"/>
        <v>-79427951</v>
      </c>
      <c r="G24" s="16">
        <f t="shared" si="7"/>
        <v>15454289</v>
      </c>
      <c r="H24" s="16">
        <f t="shared" si="7"/>
        <v>-64261635</v>
      </c>
      <c r="I24" s="16">
        <f t="shared" si="7"/>
        <v>-107646145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56</v>
      </c>
      <c r="B25" s="2"/>
      <c r="C25" s="2"/>
      <c r="D25" s="2"/>
      <c r="E25" s="2"/>
      <c r="F25" s="2">
        <v>-62299782</v>
      </c>
      <c r="G25" s="2">
        <v>-69126313</v>
      </c>
      <c r="H25" s="12">
        <v>-63428858</v>
      </c>
      <c r="I25" s="12">
        <v>-104451304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58</v>
      </c>
      <c r="B26" s="2"/>
      <c r="C26" s="2"/>
      <c r="D26" s="2"/>
      <c r="E26" s="2"/>
      <c r="F26" s="2">
        <v>-17128169</v>
      </c>
      <c r="G26" s="2">
        <v>84580602</v>
      </c>
      <c r="H26" s="12">
        <v>-832777</v>
      </c>
      <c r="I26" s="12">
        <v>-3194841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0" t="s">
        <v>61</v>
      </c>
      <c r="B27" s="22">
        <f t="shared" ref="B27:G27" si="8">B23+B24</f>
        <v>0</v>
      </c>
      <c r="C27" s="22">
        <f t="shared" si="8"/>
        <v>0</v>
      </c>
      <c r="D27" s="22">
        <f t="shared" si="8"/>
        <v>0</v>
      </c>
      <c r="E27" s="22">
        <f t="shared" si="8"/>
        <v>0</v>
      </c>
      <c r="F27" s="22">
        <f t="shared" si="8"/>
        <v>218708799</v>
      </c>
      <c r="G27" s="22">
        <f t="shared" si="8"/>
        <v>366823937</v>
      </c>
      <c r="H27" s="22">
        <f t="shared" ref="H27:I27" si="9">H23+H24-1</f>
        <v>192784903</v>
      </c>
      <c r="I27" s="22">
        <f t="shared" si="9"/>
        <v>322938433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3"/>
      <c r="B28" s="16"/>
      <c r="C28" s="16"/>
      <c r="D28" s="2"/>
      <c r="E28" s="16"/>
      <c r="F28" s="1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0" t="s">
        <v>66</v>
      </c>
      <c r="B29" s="24" t="e">
        <f>B27/('1'!B37/10)</f>
        <v>#DIV/0!</v>
      </c>
      <c r="C29" s="24" t="e">
        <f>C27/('1'!C37/10)</f>
        <v>#DIV/0!</v>
      </c>
      <c r="D29" s="24" t="e">
        <f>D27/('1'!D37/10)</f>
        <v>#DIV/0!</v>
      </c>
      <c r="E29" s="24" t="e">
        <f>E27/('1'!E37/10)</f>
        <v>#DIV/0!</v>
      </c>
      <c r="F29" s="24">
        <f>F27/('1'!F37/10)</f>
        <v>0.8926889755102041</v>
      </c>
      <c r="G29" s="24">
        <f>G27/('1'!G37/10)</f>
        <v>1.4972405591836735</v>
      </c>
      <c r="H29" s="24">
        <f>H27/('1'!H37/10)</f>
        <v>0.78687715510204082</v>
      </c>
      <c r="I29" s="24">
        <f>I27/('1'!I37/10)</f>
        <v>1.1461878722271517</v>
      </c>
      <c r="J29" s="2"/>
      <c r="K29" s="2"/>
      <c r="L29" s="2"/>
      <c r="M29" s="2"/>
      <c r="N29" s="2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5.75" customHeight="1" x14ac:dyDescent="0.25">
      <c r="A30" s="19" t="s">
        <v>70</v>
      </c>
      <c r="B30" s="2">
        <f>'1'!B37/10</f>
        <v>0</v>
      </c>
      <c r="C30" s="2">
        <f>'1'!C37/10</f>
        <v>0</v>
      </c>
      <c r="D30" s="2">
        <f>'1'!D37/10</f>
        <v>0</v>
      </c>
      <c r="E30" s="2">
        <f>'1'!E37/10</f>
        <v>0</v>
      </c>
      <c r="F30" s="2">
        <f>'1'!F37/10</f>
        <v>245000000</v>
      </c>
      <c r="G30" s="2">
        <f>'1'!G37/10</f>
        <v>245000000</v>
      </c>
      <c r="H30" s="2">
        <f>'1'!H37/10</f>
        <v>245000000</v>
      </c>
      <c r="I30" s="2">
        <f>'1'!I37/10</f>
        <v>281750000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1" sqref="D21"/>
    </sheetView>
  </sheetViews>
  <sheetFormatPr defaultColWidth="12.625" defaultRowHeight="15" customHeight="1" x14ac:dyDescent="0.2"/>
  <cols>
    <col min="1" max="1" width="38.5" customWidth="1"/>
    <col min="2" max="6" width="13.125" customWidth="1"/>
    <col min="7" max="7" width="14.25" customWidth="1"/>
    <col min="8" max="8" width="14.125" customWidth="1"/>
    <col min="9" max="9" width="15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2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5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6</v>
      </c>
      <c r="C4" s="5" t="s">
        <v>7</v>
      </c>
      <c r="D4" s="5" t="s">
        <v>6</v>
      </c>
      <c r="E4" s="5" t="s">
        <v>8</v>
      </c>
      <c r="F4" s="5" t="s">
        <v>7</v>
      </c>
      <c r="G4" s="5" t="s">
        <v>6</v>
      </c>
      <c r="H4" s="5" t="s">
        <v>8</v>
      </c>
      <c r="I4" s="5" t="s">
        <v>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42825</v>
      </c>
      <c r="C5" s="7">
        <v>43100</v>
      </c>
      <c r="D5" s="7">
        <v>43190</v>
      </c>
      <c r="E5" s="7">
        <v>43373</v>
      </c>
      <c r="F5" s="7">
        <v>43465</v>
      </c>
      <c r="G5" s="7">
        <v>43555</v>
      </c>
      <c r="H5" s="8">
        <v>43738</v>
      </c>
      <c r="I5" s="8">
        <v>43830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5">
      <c r="A6" s="10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/>
      <c r="C7" s="2"/>
      <c r="D7" s="2"/>
      <c r="E7" s="2"/>
      <c r="F7" s="2">
        <v>1700149081</v>
      </c>
      <c r="G7" s="2">
        <v>2609076278</v>
      </c>
      <c r="H7" s="12">
        <v>1117373228</v>
      </c>
      <c r="I7" s="12">
        <v>2264142729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/>
      <c r="C8" s="2"/>
      <c r="D8" s="2"/>
      <c r="E8" s="2"/>
      <c r="F8" s="2">
        <v>4850354</v>
      </c>
      <c r="G8" s="2">
        <v>7328829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/>
      <c r="C9" s="2"/>
      <c r="D9" s="2"/>
      <c r="E9" s="2"/>
      <c r="F9" s="2">
        <v>-1698976673</v>
      </c>
      <c r="G9" s="2">
        <v>-2581231406</v>
      </c>
      <c r="H9" s="12">
        <v>-1077013689</v>
      </c>
      <c r="I9" s="12">
        <v>-2056871600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2"/>
      <c r="C10" s="2"/>
      <c r="D10" s="2"/>
      <c r="E10" s="2"/>
      <c r="F10" s="2">
        <v>-4498513</v>
      </c>
      <c r="G10" s="2">
        <v>-11439012</v>
      </c>
      <c r="H10" s="12">
        <v>-7127308</v>
      </c>
      <c r="I10" s="12">
        <v>-12303958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6"/>
      <c r="B11" s="17">
        <f t="shared" ref="B11:I11" si="0">SUM(B7:B10)</f>
        <v>0</v>
      </c>
      <c r="C11" s="17">
        <f t="shared" si="0"/>
        <v>0</v>
      </c>
      <c r="D11" s="17">
        <f t="shared" si="0"/>
        <v>0</v>
      </c>
      <c r="E11" s="17">
        <f t="shared" si="0"/>
        <v>0</v>
      </c>
      <c r="F11" s="17">
        <f t="shared" si="0"/>
        <v>1524249</v>
      </c>
      <c r="G11" s="17">
        <f t="shared" si="0"/>
        <v>23734689</v>
      </c>
      <c r="H11" s="17">
        <f t="shared" si="0"/>
        <v>33232231</v>
      </c>
      <c r="I11" s="17">
        <f t="shared" si="0"/>
        <v>194967171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0" t="s">
        <v>22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8" t="s">
        <v>25</v>
      </c>
      <c r="B14" s="2"/>
      <c r="C14" s="2"/>
      <c r="D14" s="2"/>
      <c r="E14" s="2"/>
      <c r="F14" s="2">
        <v>-7603171</v>
      </c>
      <c r="G14" s="2">
        <v>-11709021</v>
      </c>
      <c r="H14" s="12">
        <v>-87900</v>
      </c>
      <c r="I14" s="12">
        <v>-72047129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8" t="s">
        <v>28</v>
      </c>
      <c r="B15" s="2"/>
      <c r="C15" s="2"/>
      <c r="D15" s="2"/>
      <c r="E15" s="2"/>
      <c r="F15" s="2">
        <v>-76433209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8" t="s">
        <v>30</v>
      </c>
      <c r="B16" s="2"/>
      <c r="C16" s="2"/>
      <c r="D16" s="2"/>
      <c r="E16" s="2"/>
      <c r="F16" s="2"/>
      <c r="G16" s="2">
        <v>250000000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8" t="s">
        <v>20</v>
      </c>
      <c r="B17" s="2"/>
      <c r="C17" s="2"/>
      <c r="D17" s="2"/>
      <c r="E17" s="2"/>
      <c r="F17" s="2">
        <v>125000000</v>
      </c>
      <c r="G17" s="2">
        <v>-76433209</v>
      </c>
      <c r="H17" s="12">
        <v>-23100972</v>
      </c>
      <c r="I17" s="12">
        <v>-23100972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6"/>
      <c r="B18" s="17">
        <f t="shared" ref="B18:I18" si="1">SUM(B14:B17)</f>
        <v>0</v>
      </c>
      <c r="C18" s="17">
        <f t="shared" si="1"/>
        <v>0</v>
      </c>
      <c r="D18" s="17">
        <f t="shared" si="1"/>
        <v>0</v>
      </c>
      <c r="E18" s="17">
        <f t="shared" si="1"/>
        <v>0</v>
      </c>
      <c r="F18" s="17">
        <f t="shared" si="1"/>
        <v>40963620</v>
      </c>
      <c r="G18" s="17">
        <f t="shared" si="1"/>
        <v>161857770</v>
      </c>
      <c r="H18" s="17">
        <f t="shared" si="1"/>
        <v>-23188872</v>
      </c>
      <c r="I18" s="17">
        <f t="shared" si="1"/>
        <v>-95148101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0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 t="s">
        <v>40</v>
      </c>
      <c r="B21" s="2"/>
      <c r="C21" s="2"/>
      <c r="D21" s="2"/>
      <c r="E21" s="2"/>
      <c r="F21" s="2">
        <v>-42493990</v>
      </c>
      <c r="G21" s="2">
        <v>-71385550</v>
      </c>
      <c r="H21" s="12">
        <v>111222891</v>
      </c>
      <c r="I21" s="12">
        <v>165808059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41</v>
      </c>
      <c r="B22" s="2"/>
      <c r="C22" s="2"/>
      <c r="D22" s="2"/>
      <c r="E22" s="2"/>
      <c r="F22" s="2">
        <v>94352249</v>
      </c>
      <c r="G22" s="2">
        <v>29625767</v>
      </c>
      <c r="H22" s="12">
        <v>-14814573</v>
      </c>
      <c r="I22" s="12">
        <v>-83995175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43</v>
      </c>
      <c r="B23" s="2"/>
      <c r="C23" s="2"/>
      <c r="D23" s="2"/>
      <c r="E23" s="2"/>
      <c r="F23" s="2">
        <v>-119710809</v>
      </c>
      <c r="G23" s="2">
        <v>-170092855</v>
      </c>
      <c r="H23" s="12">
        <v>-66730861</v>
      </c>
      <c r="I23" s="12">
        <v>-134659421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6"/>
      <c r="B24" s="17">
        <f t="shared" ref="B24:I24" si="2">SUM(B21:B23)</f>
        <v>0</v>
      </c>
      <c r="C24" s="17">
        <f t="shared" si="2"/>
        <v>0</v>
      </c>
      <c r="D24" s="17">
        <f t="shared" si="2"/>
        <v>0</v>
      </c>
      <c r="E24" s="17">
        <f t="shared" si="2"/>
        <v>0</v>
      </c>
      <c r="F24" s="17">
        <f t="shared" si="2"/>
        <v>-67852550</v>
      </c>
      <c r="G24" s="17">
        <f t="shared" si="2"/>
        <v>-211852638</v>
      </c>
      <c r="H24" s="17">
        <f t="shared" si="2"/>
        <v>29677457</v>
      </c>
      <c r="I24" s="17">
        <f t="shared" si="2"/>
        <v>-52846537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3" t="s">
        <v>49</v>
      </c>
      <c r="B26" s="16">
        <f t="shared" ref="B26:I26" si="3">SUM(B11,B18,B24)</f>
        <v>0</v>
      </c>
      <c r="C26" s="16">
        <f t="shared" si="3"/>
        <v>0</v>
      </c>
      <c r="D26" s="16">
        <f t="shared" si="3"/>
        <v>0</v>
      </c>
      <c r="E26" s="16">
        <f t="shared" si="3"/>
        <v>0</v>
      </c>
      <c r="F26" s="16">
        <f t="shared" si="3"/>
        <v>-25364681</v>
      </c>
      <c r="G26" s="16">
        <f t="shared" si="3"/>
        <v>-26260179</v>
      </c>
      <c r="H26" s="16">
        <f t="shared" si="3"/>
        <v>39720816</v>
      </c>
      <c r="I26" s="16">
        <f t="shared" si="3"/>
        <v>46972533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9" t="s">
        <v>52</v>
      </c>
      <c r="B27" s="2"/>
      <c r="C27" s="2"/>
      <c r="D27" s="2"/>
      <c r="E27" s="2"/>
      <c r="F27" s="2">
        <v>45403025</v>
      </c>
      <c r="G27" s="2">
        <v>45403025</v>
      </c>
      <c r="H27" s="12">
        <v>518266505</v>
      </c>
      <c r="I27" s="12">
        <v>518266505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0" t="s">
        <v>55</v>
      </c>
      <c r="B28" s="16">
        <f t="shared" ref="B28:G28" si="4">SUM(B26:B27)</f>
        <v>0</v>
      </c>
      <c r="C28" s="16">
        <f t="shared" si="4"/>
        <v>0</v>
      </c>
      <c r="D28" s="16">
        <f t="shared" si="4"/>
        <v>0</v>
      </c>
      <c r="E28" s="16">
        <f t="shared" si="4"/>
        <v>0</v>
      </c>
      <c r="F28" s="16">
        <f t="shared" si="4"/>
        <v>20038344</v>
      </c>
      <c r="G28" s="16">
        <f t="shared" si="4"/>
        <v>19142846</v>
      </c>
      <c r="H28" s="16">
        <f>SUM(H26:H27)+1</f>
        <v>557987322</v>
      </c>
      <c r="I28" s="16">
        <f>SUM(I26:I27)</f>
        <v>565239038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B29" s="16"/>
      <c r="C29" s="16"/>
      <c r="D29" s="2"/>
      <c r="E29" s="16"/>
      <c r="F29" s="1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0" t="s">
        <v>60</v>
      </c>
      <c r="B30" s="23" t="e">
        <f>B11/('1'!B37/10)</f>
        <v>#DIV/0!</v>
      </c>
      <c r="C30" s="23" t="e">
        <f>C11/('1'!C37/10)</f>
        <v>#DIV/0!</v>
      </c>
      <c r="D30" s="23" t="e">
        <f>D11/('1'!D37/10)</f>
        <v>#DIV/0!</v>
      </c>
      <c r="E30" s="23" t="e">
        <f>E11/('1'!E37/10)</f>
        <v>#DIV/0!</v>
      </c>
      <c r="F30" s="23">
        <f>F11/('1'!F37/10)</f>
        <v>6.2214244897959179E-3</v>
      </c>
      <c r="G30" s="23">
        <f>G11/('1'!G37/10)</f>
        <v>9.6876281632653063E-2</v>
      </c>
      <c r="H30" s="23">
        <f>H11/('1'!H37/10)</f>
        <v>0.13564175918367347</v>
      </c>
      <c r="I30" s="23">
        <f>I11/('1'!I37/10)</f>
        <v>0.69198640993788818</v>
      </c>
      <c r="J30" s="2"/>
      <c r="K30" s="2"/>
      <c r="L30" s="2"/>
      <c r="M30" s="2"/>
      <c r="N30" s="2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5.75" customHeight="1" x14ac:dyDescent="0.25">
      <c r="A31" s="10" t="s">
        <v>68</v>
      </c>
      <c r="B31" s="2">
        <f>'1'!B37/10</f>
        <v>0</v>
      </c>
      <c r="C31" s="2">
        <f>'1'!C37/10</f>
        <v>0</v>
      </c>
      <c r="D31" s="2">
        <f>'1'!D37/10</f>
        <v>0</v>
      </c>
      <c r="E31" s="2">
        <f>'1'!E37/10</f>
        <v>0</v>
      </c>
      <c r="F31" s="2">
        <f>'1'!F37/10</f>
        <v>245000000</v>
      </c>
      <c r="G31" s="2">
        <f>'1'!G37/10</f>
        <v>245000000</v>
      </c>
      <c r="H31" s="2">
        <f>'1'!H37/10</f>
        <v>245000000</v>
      </c>
      <c r="I31" s="2">
        <f>'1'!I37/10</f>
        <v>281750000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" customWidth="1"/>
    <col min="3" max="3" width="13" customWidth="1"/>
    <col min="4" max="4" width="9.5" customWidth="1"/>
    <col min="5" max="5" width="12" customWidth="1"/>
    <col min="6" max="6" width="10.25" customWidth="1"/>
    <col min="7" max="26" width="7.625" customWidth="1"/>
  </cols>
  <sheetData>
    <row r="1" spans="1:6" x14ac:dyDescent="0.25">
      <c r="A1" s="3" t="s">
        <v>76</v>
      </c>
    </row>
    <row r="2" spans="1:6" x14ac:dyDescent="0.25">
      <c r="A2" s="3" t="s">
        <v>77</v>
      </c>
    </row>
    <row r="3" spans="1:6" x14ac:dyDescent="0.25">
      <c r="A3" s="3" t="s">
        <v>5</v>
      </c>
    </row>
    <row r="5" spans="1:6" x14ac:dyDescent="0.25">
      <c r="B5" s="5" t="s">
        <v>6</v>
      </c>
      <c r="C5" s="5" t="s">
        <v>7</v>
      </c>
      <c r="D5" s="5" t="s">
        <v>6</v>
      </c>
      <c r="E5" s="5" t="s">
        <v>8</v>
      </c>
      <c r="F5" s="5" t="s">
        <v>7</v>
      </c>
    </row>
    <row r="6" spans="1:6" ht="15.75" x14ac:dyDescent="0.25">
      <c r="A6" s="14" t="s">
        <v>78</v>
      </c>
      <c r="B6" s="7">
        <v>42825</v>
      </c>
      <c r="C6" s="7">
        <v>43100</v>
      </c>
      <c r="D6" s="7">
        <v>43190</v>
      </c>
      <c r="E6" s="7">
        <v>43373</v>
      </c>
      <c r="F6" s="7">
        <v>43465</v>
      </c>
    </row>
    <row r="7" spans="1:6" x14ac:dyDescent="0.25">
      <c r="A7" s="14" t="s">
        <v>79</v>
      </c>
      <c r="B7" s="26" t="e">
        <f>'2'!B27/'1'!B18</f>
        <v>#DIV/0!</v>
      </c>
      <c r="C7" s="26" t="e">
        <f>'2'!C27/'1'!C18</f>
        <v>#DIV/0!</v>
      </c>
      <c r="D7" s="26" t="e">
        <f>'2'!D27/'1'!D18</f>
        <v>#DIV/0!</v>
      </c>
      <c r="E7" s="26" t="e">
        <f>'2'!E27/'1'!E18</f>
        <v>#DIV/0!</v>
      </c>
      <c r="F7" s="26">
        <f>'2'!F27/'1'!F18</f>
        <v>2.9499765351082015E-2</v>
      </c>
    </row>
    <row r="8" spans="1:6" x14ac:dyDescent="0.25">
      <c r="A8" s="14" t="s">
        <v>80</v>
      </c>
      <c r="B8" s="26" t="e">
        <f>'2'!B27/'1'!B36</f>
        <v>#DIV/0!</v>
      </c>
      <c r="C8" s="26" t="e">
        <f>'2'!C27/'1'!C36</f>
        <v>#DIV/0!</v>
      </c>
      <c r="D8" s="26" t="e">
        <f>'2'!D27/'1'!D36</f>
        <v>#DIV/0!</v>
      </c>
      <c r="E8" s="26" t="e">
        <f>'2'!E27/'1'!E36</f>
        <v>#DIV/0!</v>
      </c>
      <c r="F8" s="26">
        <f>'2'!F27/'1'!F36</f>
        <v>5.2207500634870299E-2</v>
      </c>
    </row>
    <row r="9" spans="1:6" x14ac:dyDescent="0.25">
      <c r="A9" s="14" t="s">
        <v>81</v>
      </c>
      <c r="B9" s="26" t="e">
        <f>'1'!B23/'1'!B36</f>
        <v>#DIV/0!</v>
      </c>
      <c r="C9" s="26" t="e">
        <f>'1'!C23/'1'!C36</f>
        <v>#DIV/0!</v>
      </c>
      <c r="D9" s="26" t="e">
        <f>'1'!D23/'1'!D36</f>
        <v>#DIV/0!</v>
      </c>
      <c r="E9" s="26" t="e">
        <f>'1'!E23/'1'!E36</f>
        <v>#DIV/0!</v>
      </c>
      <c r="F9" s="26">
        <f>'1'!F23/'1'!F36</f>
        <v>0.10268147715172832</v>
      </c>
    </row>
    <row r="10" spans="1:6" x14ac:dyDescent="0.25">
      <c r="A10" s="14" t="s">
        <v>82</v>
      </c>
      <c r="B10" s="27" t="e">
        <f>'1'!B11/'1'!B26</f>
        <v>#DIV/0!</v>
      </c>
      <c r="C10" s="27" t="e">
        <f>'1'!C11/'1'!C26</f>
        <v>#DIV/0!</v>
      </c>
      <c r="D10" s="27" t="e">
        <f>'1'!D11/'1'!D26</f>
        <v>#DIV/0!</v>
      </c>
      <c r="E10" s="27" t="e">
        <f>'1'!E11/'1'!E26</f>
        <v>#DIV/0!</v>
      </c>
      <c r="F10" s="27">
        <f>'1'!F11/'1'!F26</f>
        <v>1.8520454850940806</v>
      </c>
    </row>
    <row r="11" spans="1:6" x14ac:dyDescent="0.25">
      <c r="A11" s="14" t="s">
        <v>83</v>
      </c>
      <c r="B11" s="26" t="e">
        <f>'2'!B27/'2'!B6</f>
        <v>#DIV/0!</v>
      </c>
      <c r="C11" s="26" t="e">
        <f>'2'!C27/'2'!C6</f>
        <v>#DIV/0!</v>
      </c>
      <c r="D11" s="26" t="e">
        <f>'2'!D27/'2'!D6</f>
        <v>#DIV/0!</v>
      </c>
      <c r="E11" s="26" t="e">
        <f>'2'!E27/'2'!E6</f>
        <v>#DIV/0!</v>
      </c>
      <c r="F11" s="26">
        <f>'2'!F27/'2'!F6</f>
        <v>0.10889535130989617</v>
      </c>
    </row>
    <row r="12" spans="1:6" x14ac:dyDescent="0.25">
      <c r="A12" s="14" t="s">
        <v>84</v>
      </c>
      <c r="B12" s="26" t="e">
        <f>'2'!B14/'2'!B6</f>
        <v>#DIV/0!</v>
      </c>
      <c r="C12" s="26" t="e">
        <f>'2'!C14/'2'!C6</f>
        <v>#DIV/0!</v>
      </c>
      <c r="D12" s="26" t="e">
        <f>'2'!D14/'2'!D6</f>
        <v>#DIV/0!</v>
      </c>
      <c r="E12" s="26" t="e">
        <f>'2'!E14/'2'!E6</f>
        <v>#DIV/0!</v>
      </c>
      <c r="F12" s="26">
        <f>'2'!F14/'2'!F6</f>
        <v>0.21389021511900116</v>
      </c>
    </row>
    <row r="13" spans="1:6" x14ac:dyDescent="0.25">
      <c r="B13" s="26" t="e">
        <f>'2'!B27/('1'!B36+'1'!B23)</f>
        <v>#DIV/0!</v>
      </c>
      <c r="C13" s="26" t="e">
        <f>'2'!C27/('1'!C36+'1'!C23)</f>
        <v>#DIV/0!</v>
      </c>
      <c r="D13" s="26" t="e">
        <f>'2'!D27/('1'!D36+'1'!D23)</f>
        <v>#DIV/0!</v>
      </c>
      <c r="E13" s="26" t="e">
        <f>'2'!E27/('1'!E36+'1'!E23)</f>
        <v>#DIV/0!</v>
      </c>
      <c r="F13" s="26">
        <f>'2'!F27/('1'!F36+'1'!F23)</f>
        <v>4.7345948686582116E-2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2020-04-11T14:56:36Z</dcterms:modified>
</cp:coreProperties>
</file>