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Service &amp; Real Estate\Q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10" i="2"/>
  <c r="B12" i="1"/>
  <c r="C42" i="3"/>
  <c r="D42" i="3"/>
  <c r="E42" i="3"/>
  <c r="F42" i="3"/>
  <c r="B42" i="3"/>
  <c r="C27" i="2"/>
  <c r="D27" i="2"/>
  <c r="E27" i="2"/>
  <c r="F27" i="2"/>
  <c r="B27" i="2"/>
  <c r="C53" i="1" l="1"/>
  <c r="D53" i="1"/>
  <c r="E53" i="1"/>
  <c r="F53" i="1"/>
  <c r="B53" i="1"/>
  <c r="C8" i="2" l="1"/>
  <c r="D8" i="2"/>
  <c r="E8" i="2"/>
  <c r="F8" i="2"/>
  <c r="B8" i="2"/>
  <c r="F19" i="3" l="1"/>
  <c r="E19" i="3"/>
  <c r="D19" i="3"/>
  <c r="C19" i="3"/>
  <c r="B19" i="3"/>
  <c r="C23" i="1"/>
  <c r="D23" i="1"/>
  <c r="E23" i="1"/>
  <c r="F23" i="1"/>
  <c r="B23" i="1"/>
  <c r="C12" i="3"/>
  <c r="C41" i="3" s="1"/>
  <c r="D12" i="3"/>
  <c r="D41" i="3" s="1"/>
  <c r="E12" i="3"/>
  <c r="E41" i="3" s="1"/>
  <c r="F12" i="3"/>
  <c r="F41" i="3" s="1"/>
  <c r="C27" i="1"/>
  <c r="D27" i="1"/>
  <c r="E27" i="1"/>
  <c r="B27" i="1"/>
  <c r="C10" i="2"/>
  <c r="C12" i="2" s="1"/>
  <c r="D12" i="2"/>
  <c r="E10" i="2"/>
  <c r="E12" i="2" s="1"/>
  <c r="F10" i="2"/>
  <c r="F12" i="2" s="1"/>
  <c r="B10" i="2"/>
  <c r="B12" i="2" s="1"/>
  <c r="C16" i="2" l="1"/>
  <c r="C18" i="2" s="1"/>
  <c r="C11" i="4"/>
  <c r="G11" i="4"/>
  <c r="F16" i="2"/>
  <c r="F18" i="2" s="1"/>
  <c r="F11" i="4"/>
  <c r="E16" i="2"/>
  <c r="E18" i="2" s="1"/>
  <c r="E11" i="4"/>
  <c r="B16" i="2"/>
  <c r="B18" i="2" s="1"/>
  <c r="B11" i="4"/>
  <c r="D16" i="2"/>
  <c r="D18" i="2" s="1"/>
  <c r="D11" i="4"/>
  <c r="E41" i="1"/>
  <c r="F41" i="1"/>
  <c r="G8" i="4" l="1"/>
  <c r="F52" i="1"/>
  <c r="F8" i="4"/>
  <c r="E52" i="1"/>
  <c r="E8" i="4"/>
  <c r="C7" i="1"/>
  <c r="D7" i="1"/>
  <c r="E7" i="1"/>
  <c r="F7" i="1"/>
  <c r="B7" i="1"/>
  <c r="B12" i="3"/>
  <c r="B41" i="3" s="1"/>
  <c r="C12" i="1" l="1"/>
  <c r="C9" i="4" s="1"/>
  <c r="D12" i="1"/>
  <c r="D9" i="4" s="1"/>
  <c r="E12" i="1"/>
  <c r="E9" i="4" s="1"/>
  <c r="F12" i="1"/>
  <c r="F9" i="4" s="1"/>
  <c r="G9" i="4"/>
  <c r="B9" i="4"/>
  <c r="E34" i="3" l="1"/>
  <c r="E20" i="2"/>
  <c r="E24" i="2" s="1"/>
  <c r="E39" i="1"/>
  <c r="E50" i="1" s="1"/>
  <c r="E19" i="1"/>
  <c r="E6" i="4" l="1"/>
  <c r="E10" i="4"/>
  <c r="E12" i="4"/>
  <c r="E7" i="4"/>
  <c r="E26" i="2"/>
  <c r="E36" i="3"/>
  <c r="E38" i="3" s="1"/>
  <c r="F34" i="3"/>
  <c r="F20" i="2"/>
  <c r="F24" i="2" s="1"/>
  <c r="F39" i="1"/>
  <c r="F50" i="1" s="1"/>
  <c r="F19" i="1"/>
  <c r="C34" i="3"/>
  <c r="D34" i="3"/>
  <c r="B34" i="3"/>
  <c r="C20" i="2"/>
  <c r="C24" i="2" s="1"/>
  <c r="C10" i="4" s="1"/>
  <c r="D20" i="2"/>
  <c r="D24" i="2" s="1"/>
  <c r="D10" i="4" s="1"/>
  <c r="B20" i="2"/>
  <c r="B24" i="2" s="1"/>
  <c r="B10" i="4" s="1"/>
  <c r="D39" i="1"/>
  <c r="B39" i="1"/>
  <c r="C41" i="1"/>
  <c r="D41" i="1"/>
  <c r="B41" i="1"/>
  <c r="D19" i="1"/>
  <c r="B19" i="1"/>
  <c r="B50" i="1" l="1"/>
  <c r="D50" i="1"/>
  <c r="B6" i="4"/>
  <c r="F6" i="4"/>
  <c r="D6" i="4"/>
  <c r="F10" i="4"/>
  <c r="F7" i="4"/>
  <c r="F12" i="4"/>
  <c r="D52" i="1"/>
  <c r="D8" i="4"/>
  <c r="D12" i="4"/>
  <c r="D7" i="4"/>
  <c r="C52" i="1"/>
  <c r="C12" i="4"/>
  <c r="C7" i="4"/>
  <c r="C8" i="4"/>
  <c r="B52" i="1"/>
  <c r="B8" i="4"/>
  <c r="B12" i="4"/>
  <c r="B7" i="4"/>
  <c r="G12" i="4"/>
  <c r="G6" i="4"/>
  <c r="G10" i="4"/>
  <c r="G7" i="4"/>
  <c r="B26" i="2"/>
  <c r="D26" i="2"/>
  <c r="B36" i="3"/>
  <c r="B38" i="3" s="1"/>
  <c r="C39" i="1"/>
  <c r="C50" i="1" s="1"/>
  <c r="C19" i="1"/>
  <c r="C6" i="4" s="1"/>
  <c r="F36" i="3"/>
  <c r="F38" i="3" s="1"/>
  <c r="D36" i="3"/>
  <c r="D38" i="3" s="1"/>
  <c r="C36" i="3"/>
  <c r="C38" i="3" s="1"/>
  <c r="C26" i="2" l="1"/>
  <c r="F26" i="2"/>
</calcChain>
</file>

<file path=xl/sharedStrings.xml><?xml version="1.0" encoding="utf-8"?>
<sst xmlns="http://schemas.openxmlformats.org/spreadsheetml/2006/main" count="116" uniqueCount="98">
  <si>
    <t>AS AT YEAR END</t>
  </si>
  <si>
    <t>ASSETS</t>
  </si>
  <si>
    <t>NON CURRENT ASSETS</t>
  </si>
  <si>
    <t>CURRENT ASSETS</t>
  </si>
  <si>
    <t>STATEMENT OF PROFIT &amp; LOSS</t>
  </si>
  <si>
    <t>Gross Profit</t>
  </si>
  <si>
    <t>Operating Profit</t>
  </si>
  <si>
    <t>Inventories</t>
  </si>
  <si>
    <t>Property, plant and equipment</t>
  </si>
  <si>
    <t>Current tax</t>
  </si>
  <si>
    <t>Deferred tax</t>
  </si>
  <si>
    <t>Retained earnings</t>
  </si>
  <si>
    <t>Cash &amp; Cash-equivalents</t>
  </si>
  <si>
    <t>Administrative expenses</t>
  </si>
  <si>
    <t>Share capital</t>
  </si>
  <si>
    <t>Provision for contribution against WPPF</t>
  </si>
  <si>
    <t>Bank overdraft</t>
  </si>
  <si>
    <t>Other income</t>
  </si>
  <si>
    <t>Financial charges</t>
  </si>
  <si>
    <t>Cash received from customers and others</t>
  </si>
  <si>
    <t>Cash paid to employees/suppliers</t>
  </si>
  <si>
    <t>Acquisition of property, plant and equipment</t>
  </si>
  <si>
    <t>Revaluation reserve</t>
  </si>
  <si>
    <t>SAIF POWERTEC LIMITED</t>
  </si>
  <si>
    <t>Capital work in progress</t>
  </si>
  <si>
    <t>Investment in subsidiary company</t>
  </si>
  <si>
    <t>Accounts receivables</t>
  </si>
  <si>
    <t>Advances, deposits &amp; prepayments</t>
  </si>
  <si>
    <t>Share premium</t>
  </si>
  <si>
    <t>Borrowings from banks</t>
  </si>
  <si>
    <t>Current portion of long term-term borrowings</t>
  </si>
  <si>
    <t>Accounts payable</t>
  </si>
  <si>
    <t>Accrued expenses</t>
  </si>
  <si>
    <t>Obligation to contact clients</t>
  </si>
  <si>
    <t>Paid against advances, deposits and prepayments</t>
  </si>
  <si>
    <t>Interest and financial expenses</t>
  </si>
  <si>
    <t>FDR</t>
  </si>
  <si>
    <t>Short term loan</t>
  </si>
  <si>
    <t>WPPF</t>
  </si>
  <si>
    <t>Fixed deposit receipt (FDR)</t>
  </si>
  <si>
    <t>Receipt from short term loan</t>
  </si>
  <si>
    <t>Paid to short term loan</t>
  </si>
  <si>
    <t>Paid to long term loan</t>
  </si>
  <si>
    <t>Shares capital</t>
  </si>
  <si>
    <t>Deferred tax liability</t>
  </si>
  <si>
    <t>Advance against property, plant and equipment</t>
  </si>
  <si>
    <t>Interest &amp; financial expenses</t>
  </si>
  <si>
    <t>Undistributed profit</t>
  </si>
  <si>
    <t>Proceeds from issuance of share capital</t>
  </si>
  <si>
    <t>Cash dividend paid</t>
  </si>
  <si>
    <t>Debt to Equity</t>
  </si>
  <si>
    <t>Current Ratio</t>
  </si>
  <si>
    <t>Operating Margin</t>
  </si>
  <si>
    <t>Share money refundable</t>
  </si>
  <si>
    <t>Balance Sheet</t>
  </si>
  <si>
    <t>Liabilities and Capital</t>
  </si>
  <si>
    <t>Liabilities</t>
  </si>
  <si>
    <t>Non Current Liabilities</t>
  </si>
  <si>
    <t>Current Liabilities</t>
  </si>
  <si>
    <t>Shareholders’ Equity</t>
  </si>
  <si>
    <t>Non-controlling interest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</si>
  <si>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</si>
  <si>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</si>
  <si>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</si>
  <si>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</si>
  <si>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</si>
  <si>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</si>
  <si>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</si>
  <si>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</si>
  <si>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</si>
  <si>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</si>
  <si>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</si>
  <si>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</si>
  <si>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</si>
  <si>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</si>
  <si>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</si>
  <si>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</si>
  <si>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</si>
  <si>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</si>
  <si>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</si>
  <si>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</si>
  <si>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</si>
  <si>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</si>
  <si>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</si>
  <si>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</si>
  <si>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</si>
  <si>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</si>
  <si>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Quarter 1</t>
  </si>
  <si>
    <t>Quarter 2</t>
  </si>
  <si>
    <t>Quarter 3</t>
  </si>
  <si>
    <t>Quarter 4</t>
  </si>
  <si>
    <t>Quarter 5</t>
  </si>
  <si>
    <t>As at quarter end</t>
  </si>
  <si>
    <t>Shares money deposit</t>
  </si>
  <si>
    <t>Paid against advance income tax</t>
  </si>
  <si>
    <t>Shares money received/(refundable)</t>
  </si>
  <si>
    <t>Long term loan re-paid</t>
  </si>
  <si>
    <t>Long term loan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</si>
</sst>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3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0" fillId="0" borderId="0" xfId="0" applyFont="1"/>
    <xf numFmtId="0" fontId="0" fillId="0" borderId="0" xfId="0" applyBorder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2" fontId="0" fillId="0" borderId="0" xfId="0" applyNumberFormat="1"/>
    <xf numFmtId="3" fontId="2" fillId="0" borderId="0" xfId="0" applyNumberFormat="1" applyFont="1"/>
    <xf numFmtId="164" fontId="0" fillId="0" borderId="0" xfId="1" applyNumberFormat="1" applyFont="1"/>
    <xf numFmtId="164" fontId="0" fillId="0" borderId="1" xfId="1" applyNumberFormat="1" applyFont="1" applyBorder="1"/>
    <xf numFmtId="164" fontId="1" fillId="0" borderId="0" xfId="1" applyNumberFormat="1" applyFont="1"/>
    <xf numFmtId="164" fontId="1" fillId="0" borderId="0" xfId="1" applyNumberFormat="1" applyFont="1" applyBorder="1"/>
    <xf numFmtId="164" fontId="1" fillId="0" borderId="0" xfId="1" applyNumberFormat="1" applyFont="1" applyFill="1"/>
    <xf numFmtId="164" fontId="0" fillId="0" borderId="0" xfId="1" applyNumberFormat="1" applyFont="1" applyFill="1"/>
    <xf numFmtId="164" fontId="1" fillId="0" borderId="3" xfId="1" applyNumberFormat="1" applyFont="1" applyBorder="1"/>
    <xf numFmtId="164" fontId="0" fillId="0" borderId="0" xfId="1" applyNumberFormat="1" applyFont="1" applyBorder="1"/>
    <xf numFmtId="164" fontId="1" fillId="0" borderId="2" xfId="1" applyNumberFormat="1" applyFont="1" applyBorder="1"/>
    <xf numFmtId="43" fontId="0" fillId="0" borderId="0" xfId="1" applyNumberFormat="1" applyFont="1"/>
    <xf numFmtId="164" fontId="3" fillId="0" borderId="3" xfId="1" applyNumberFormat="1" applyFont="1" applyBorder="1"/>
    <xf numFmtId="10" fontId="0" fillId="0" borderId="0" xfId="2" applyNumberFormat="1" applyFont="1"/>
    <xf numFmtId="165" fontId="0" fillId="0" borderId="0" xfId="0" applyNumberFormat="1"/>
    <xf numFmtId="0" fontId="1" fillId="0" borderId="1" xfId="0" applyFont="1" applyBorder="1" applyAlignment="1">
      <alignment horizontal="left"/>
    </xf>
    <xf numFmtId="0" fontId="5" fillId="0" borderId="0" xfId="0" applyFont="1"/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6" fontId="2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" x14ac:dyDescent="0.25"/>
  <cols>
    <col min="1" max="1" width="42.5703125" bestFit="1" customWidth="1"/>
    <col min="2" max="6" width="15.28515625" bestFit="1" customWidth="1"/>
  </cols>
  <sheetData>
    <row r="1" spans="1:6" x14ac:dyDescent="0.25">
      <c r="A1" s="2" t="s">
        <v>23</v>
      </c>
    </row>
    <row r="2" spans="1:6" x14ac:dyDescent="0.25">
      <c r="A2" s="2" t="s">
        <v>54</v>
      </c>
    </row>
    <row r="3" spans="1:6" x14ac:dyDescent="0.25">
      <c r="A3" s="2" t="s">
        <v>92</v>
      </c>
    </row>
    <row r="4" spans="1:6" x14ac:dyDescent="0.25">
      <c r="A4" s="2"/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ht="15.75" x14ac:dyDescent="0.25">
      <c r="A5" s="2"/>
      <c r="B5" s="32">
        <v>43100</v>
      </c>
      <c r="C5" s="32">
        <v>43190</v>
      </c>
      <c r="D5" s="32">
        <v>43373</v>
      </c>
      <c r="E5" s="32">
        <v>43465</v>
      </c>
      <c r="F5" s="32">
        <v>43555</v>
      </c>
    </row>
    <row r="6" spans="1:6" x14ac:dyDescent="0.25">
      <c r="A6" s="26" t="s">
        <v>1</v>
      </c>
    </row>
    <row r="7" spans="1:6" x14ac:dyDescent="0.25">
      <c r="A7" s="27" t="s">
        <v>2</v>
      </c>
      <c r="B7" s="15">
        <f t="shared" ref="B7:F7" si="0">SUM(B8:B10)</f>
        <v>6483389351</v>
      </c>
      <c r="C7" s="15">
        <f t="shared" si="0"/>
        <v>6473766725</v>
      </c>
      <c r="D7" s="15">
        <f t="shared" si="0"/>
        <v>6806174974</v>
      </c>
      <c r="E7" s="15">
        <f t="shared" si="0"/>
        <v>6823378383</v>
      </c>
      <c r="F7" s="15">
        <f t="shared" si="0"/>
        <v>6807723759</v>
      </c>
    </row>
    <row r="8" spans="1:6" x14ac:dyDescent="0.25">
      <c r="A8" t="s">
        <v>8</v>
      </c>
      <c r="B8" s="13">
        <v>2613036216</v>
      </c>
      <c r="C8" s="13">
        <v>2552923765</v>
      </c>
      <c r="D8" s="13">
        <v>2839291504</v>
      </c>
      <c r="E8" s="13">
        <v>2781379572</v>
      </c>
      <c r="F8" s="13">
        <v>2724232232</v>
      </c>
    </row>
    <row r="9" spans="1:6" x14ac:dyDescent="0.25">
      <c r="A9" t="s">
        <v>24</v>
      </c>
      <c r="B9" s="13">
        <v>3870353135</v>
      </c>
      <c r="C9" s="13">
        <v>3920842960</v>
      </c>
      <c r="D9" s="13">
        <v>3966883470</v>
      </c>
      <c r="E9" s="13">
        <v>4041998811</v>
      </c>
      <c r="F9" s="13">
        <v>4083491527</v>
      </c>
    </row>
    <row r="10" spans="1:6" x14ac:dyDescent="0.25">
      <c r="A10" t="s">
        <v>25</v>
      </c>
      <c r="B10" s="13"/>
      <c r="C10" s="13"/>
      <c r="D10" s="13"/>
      <c r="E10" s="13"/>
      <c r="F10" s="13"/>
    </row>
    <row r="11" spans="1:6" x14ac:dyDescent="0.25">
      <c r="B11" s="13"/>
      <c r="C11" s="13"/>
      <c r="D11" s="13"/>
      <c r="E11" s="13"/>
      <c r="F11" s="13"/>
    </row>
    <row r="12" spans="1:6" x14ac:dyDescent="0.25">
      <c r="A12" s="27" t="s">
        <v>3</v>
      </c>
      <c r="B12" s="15">
        <f t="shared" ref="B12:F12" si="1">SUM(B13:B17)</f>
        <v>3977023003</v>
      </c>
      <c r="C12" s="15">
        <f t="shared" si="1"/>
        <v>4426287203</v>
      </c>
      <c r="D12" s="15">
        <f t="shared" si="1"/>
        <v>5181009525</v>
      </c>
      <c r="E12" s="15">
        <f t="shared" si="1"/>
        <v>4897474252</v>
      </c>
      <c r="F12" s="15">
        <f t="shared" si="1"/>
        <v>5200044465</v>
      </c>
    </row>
    <row r="13" spans="1:6" x14ac:dyDescent="0.25">
      <c r="A13" s="5" t="s">
        <v>7</v>
      </c>
      <c r="B13" s="13">
        <v>1222786340</v>
      </c>
      <c r="C13" s="13">
        <v>1521390271</v>
      </c>
      <c r="D13" s="13">
        <v>1561707471</v>
      </c>
      <c r="E13" s="13">
        <v>1445358356</v>
      </c>
      <c r="F13" s="13">
        <v>1463802909</v>
      </c>
    </row>
    <row r="14" spans="1:6" x14ac:dyDescent="0.25">
      <c r="A14" s="5" t="s">
        <v>26</v>
      </c>
      <c r="B14" s="13">
        <v>921071265</v>
      </c>
      <c r="C14" s="13">
        <v>963604555</v>
      </c>
      <c r="D14" s="13">
        <v>1604136746</v>
      </c>
      <c r="E14" s="13">
        <v>1421763676</v>
      </c>
      <c r="F14" s="13">
        <v>1477618162</v>
      </c>
    </row>
    <row r="15" spans="1:6" x14ac:dyDescent="0.25">
      <c r="A15" s="5" t="s">
        <v>27</v>
      </c>
      <c r="B15" s="13">
        <v>1155182786</v>
      </c>
      <c r="C15" s="13">
        <v>1242747286</v>
      </c>
      <c r="D15" s="13">
        <v>1488621170</v>
      </c>
      <c r="E15" s="13">
        <v>1529576181</v>
      </c>
      <c r="F15" s="13">
        <v>1578366213</v>
      </c>
    </row>
    <row r="16" spans="1:6" x14ac:dyDescent="0.25">
      <c r="A16" s="5" t="s">
        <v>36</v>
      </c>
      <c r="B16" s="13">
        <v>558185514</v>
      </c>
      <c r="C16" s="13">
        <v>583837862</v>
      </c>
      <c r="D16" s="13">
        <v>436991154</v>
      </c>
      <c r="E16" s="13">
        <v>402706895</v>
      </c>
      <c r="F16" s="13">
        <v>381690231</v>
      </c>
    </row>
    <row r="17" spans="1:7" x14ac:dyDescent="0.25">
      <c r="A17" s="5" t="s">
        <v>12</v>
      </c>
      <c r="B17" s="13">
        <v>119797098</v>
      </c>
      <c r="C17" s="13">
        <v>114707229</v>
      </c>
      <c r="D17" s="13">
        <v>89552984</v>
      </c>
      <c r="E17" s="13">
        <v>98069144</v>
      </c>
      <c r="F17" s="13">
        <v>298566950</v>
      </c>
    </row>
    <row r="18" spans="1:7" x14ac:dyDescent="0.25">
      <c r="B18" s="13"/>
      <c r="C18" s="13"/>
      <c r="D18" s="13"/>
      <c r="E18" s="13"/>
      <c r="F18" s="13"/>
    </row>
    <row r="19" spans="1:7" x14ac:dyDescent="0.25">
      <c r="A19" s="2"/>
      <c r="B19" s="15">
        <f t="shared" ref="B19:F19" si="2">SUM(B7,B12)</f>
        <v>10460412354</v>
      </c>
      <c r="C19" s="15">
        <f t="shared" si="2"/>
        <v>10900053928</v>
      </c>
      <c r="D19" s="15">
        <f t="shared" si="2"/>
        <v>11987184499</v>
      </c>
      <c r="E19" s="15">
        <f t="shared" si="2"/>
        <v>11720852635</v>
      </c>
      <c r="F19" s="15">
        <f t="shared" si="2"/>
        <v>12007768224</v>
      </c>
    </row>
    <row r="20" spans="1:7" x14ac:dyDescent="0.25">
      <c r="B20" s="13"/>
      <c r="C20" s="13"/>
      <c r="D20" s="13"/>
      <c r="E20" s="13"/>
      <c r="F20" s="13"/>
    </row>
    <row r="21" spans="1:7" ht="15.75" x14ac:dyDescent="0.25">
      <c r="A21" s="28" t="s">
        <v>55</v>
      </c>
      <c r="B21" s="13"/>
      <c r="C21" s="15"/>
      <c r="D21" s="15"/>
      <c r="E21" s="15"/>
      <c r="F21" s="15"/>
    </row>
    <row r="22" spans="1:7" ht="15.75" x14ac:dyDescent="0.25">
      <c r="A22" s="29" t="s">
        <v>56</v>
      </c>
      <c r="B22" s="13"/>
      <c r="C22" s="13"/>
      <c r="D22" s="13"/>
      <c r="E22" s="13"/>
      <c r="F22" s="13"/>
    </row>
    <row r="23" spans="1:7" x14ac:dyDescent="0.25">
      <c r="A23" s="27" t="s">
        <v>57</v>
      </c>
      <c r="B23" s="15">
        <f>SUM(B24:B25)</f>
        <v>1835842770</v>
      </c>
      <c r="C23" s="15">
        <f t="shared" ref="C23:F23" si="3">SUM(C24:C25)</f>
        <v>1774657886</v>
      </c>
      <c r="D23" s="15">
        <f t="shared" si="3"/>
        <v>1820220699</v>
      </c>
      <c r="E23" s="15">
        <f t="shared" si="3"/>
        <v>1671464909</v>
      </c>
      <c r="F23" s="15">
        <f t="shared" si="3"/>
        <v>1319210092</v>
      </c>
    </row>
    <row r="24" spans="1:7" x14ac:dyDescent="0.25">
      <c r="A24" s="5" t="s">
        <v>29</v>
      </c>
      <c r="B24" s="13">
        <v>1737543108</v>
      </c>
      <c r="C24" s="13">
        <v>1671443613</v>
      </c>
      <c r="D24" s="13">
        <v>1692603909</v>
      </c>
      <c r="E24" s="13">
        <v>1538536428</v>
      </c>
      <c r="F24" s="13">
        <v>1180420888</v>
      </c>
      <c r="G24" s="5"/>
    </row>
    <row r="25" spans="1:7" x14ac:dyDescent="0.25">
      <c r="A25" s="5" t="s">
        <v>44</v>
      </c>
      <c r="B25" s="13">
        <v>98299662</v>
      </c>
      <c r="C25" s="13">
        <v>103214273</v>
      </c>
      <c r="D25" s="13">
        <v>127616790</v>
      </c>
      <c r="E25" s="13">
        <v>132928481</v>
      </c>
      <c r="F25" s="13">
        <v>138789204</v>
      </c>
      <c r="G25" s="5"/>
    </row>
    <row r="26" spans="1:7" x14ac:dyDescent="0.25">
      <c r="B26" s="13"/>
      <c r="C26" s="13"/>
      <c r="D26" s="13"/>
      <c r="E26" s="13"/>
      <c r="F26" s="13"/>
    </row>
    <row r="27" spans="1:7" x14ac:dyDescent="0.25">
      <c r="A27" s="27" t="s">
        <v>58</v>
      </c>
      <c r="B27" s="15">
        <f>SUM(B28:B37)</f>
        <v>3872827012</v>
      </c>
      <c r="C27" s="15">
        <f t="shared" ref="C27:E27" si="4">SUM(C28:C37)</f>
        <v>4193182064</v>
      </c>
      <c r="D27" s="15">
        <f t="shared" si="4"/>
        <v>4906024014</v>
      </c>
      <c r="E27" s="15">
        <f t="shared" si="4"/>
        <v>4840792271</v>
      </c>
      <c r="F27" s="15">
        <f>SUM(F28:F37)</f>
        <v>5353661116</v>
      </c>
    </row>
    <row r="28" spans="1:7" x14ac:dyDescent="0.25">
      <c r="A28" s="5" t="s">
        <v>30</v>
      </c>
      <c r="B28" s="13">
        <v>436537001</v>
      </c>
      <c r="C28" s="13">
        <v>434974225</v>
      </c>
      <c r="D28" s="13">
        <v>375321703</v>
      </c>
      <c r="E28" s="13">
        <v>364912555</v>
      </c>
      <c r="F28" s="13">
        <v>715347073</v>
      </c>
    </row>
    <row r="29" spans="1:7" x14ac:dyDescent="0.25">
      <c r="A29" s="5" t="s">
        <v>37</v>
      </c>
      <c r="B29" s="13">
        <v>2452388075</v>
      </c>
      <c r="C29" s="13">
        <v>2775671230</v>
      </c>
      <c r="D29" s="13">
        <v>3464127291</v>
      </c>
      <c r="E29" s="13">
        <v>3194948019</v>
      </c>
      <c r="F29" s="13">
        <v>3110973318</v>
      </c>
    </row>
    <row r="30" spans="1:7" x14ac:dyDescent="0.25">
      <c r="A30" s="5" t="s">
        <v>47</v>
      </c>
      <c r="B30" s="13">
        <v>71835853</v>
      </c>
      <c r="C30" s="13">
        <v>3551442</v>
      </c>
      <c r="D30" s="13">
        <v>3398992</v>
      </c>
      <c r="E30" s="13">
        <v>152257037</v>
      </c>
      <c r="F30" s="13">
        <v>24328235</v>
      </c>
    </row>
    <row r="31" spans="1:7" x14ac:dyDescent="0.25">
      <c r="A31" s="5" t="s">
        <v>31</v>
      </c>
      <c r="B31" s="13">
        <v>107808595</v>
      </c>
      <c r="C31" s="13">
        <v>107652301</v>
      </c>
      <c r="D31" s="13">
        <v>87990011</v>
      </c>
      <c r="E31" s="13">
        <v>118548096</v>
      </c>
      <c r="F31" s="13">
        <v>52181723</v>
      </c>
    </row>
    <row r="32" spans="1:7" x14ac:dyDescent="0.25">
      <c r="A32" s="5" t="s">
        <v>93</v>
      </c>
      <c r="B32" s="13">
        <v>9010000</v>
      </c>
      <c r="C32" s="13">
        <v>9010000</v>
      </c>
      <c r="D32" s="13">
        <v>9010000</v>
      </c>
      <c r="E32" s="13">
        <v>9010000</v>
      </c>
      <c r="F32" s="13">
        <v>9010000</v>
      </c>
    </row>
    <row r="33" spans="1:6" x14ac:dyDescent="0.25">
      <c r="A33" s="5" t="s">
        <v>16</v>
      </c>
      <c r="B33" s="13"/>
      <c r="C33" s="13"/>
      <c r="D33" s="13"/>
      <c r="E33" s="13"/>
      <c r="F33" s="13"/>
    </row>
    <row r="34" spans="1:6" x14ac:dyDescent="0.25">
      <c r="A34" s="5" t="s">
        <v>32</v>
      </c>
      <c r="B34" s="13">
        <v>669661422</v>
      </c>
      <c r="C34" s="13">
        <v>725047332</v>
      </c>
      <c r="D34" s="13">
        <v>807477010</v>
      </c>
      <c r="E34" s="13">
        <v>836187452</v>
      </c>
      <c r="F34" s="13">
        <v>871975870</v>
      </c>
    </row>
    <row r="35" spans="1:6" x14ac:dyDescent="0.25">
      <c r="A35" s="5" t="s">
        <v>53</v>
      </c>
      <c r="B35" s="13">
        <v>5480985</v>
      </c>
      <c r="C35" s="13">
        <v>5480985</v>
      </c>
      <c r="D35" s="13">
        <v>5480985</v>
      </c>
      <c r="E35" s="13">
        <v>5480985</v>
      </c>
      <c r="F35" s="13">
        <v>1227750</v>
      </c>
    </row>
    <row r="36" spans="1:6" x14ac:dyDescent="0.25">
      <c r="A36" s="5" t="s">
        <v>33</v>
      </c>
      <c r="B36" s="13"/>
      <c r="C36" s="13"/>
      <c r="D36" s="13"/>
      <c r="E36" s="13"/>
      <c r="F36" s="13">
        <v>401020802</v>
      </c>
    </row>
    <row r="37" spans="1:6" x14ac:dyDescent="0.25">
      <c r="A37" s="5" t="s">
        <v>38</v>
      </c>
      <c r="B37" s="13">
        <v>120105081</v>
      </c>
      <c r="C37" s="13">
        <v>131794549</v>
      </c>
      <c r="D37" s="13">
        <v>153218022</v>
      </c>
      <c r="E37" s="13">
        <v>159448127</v>
      </c>
      <c r="F37" s="13">
        <v>167596345</v>
      </c>
    </row>
    <row r="38" spans="1:6" x14ac:dyDescent="0.25">
      <c r="B38" s="13"/>
      <c r="C38" s="13"/>
      <c r="D38" s="13"/>
      <c r="E38" s="13"/>
      <c r="F38" s="13"/>
    </row>
    <row r="39" spans="1:6" x14ac:dyDescent="0.25">
      <c r="A39" s="2"/>
      <c r="B39" s="15">
        <f t="shared" ref="B39:F39" si="5">SUM(B23,B27)</f>
        <v>5708669782</v>
      </c>
      <c r="C39" s="15">
        <f t="shared" si="5"/>
        <v>5967839950</v>
      </c>
      <c r="D39" s="15">
        <f t="shared" si="5"/>
        <v>6726244713</v>
      </c>
      <c r="E39" s="15">
        <f t="shared" si="5"/>
        <v>6512257180</v>
      </c>
      <c r="F39" s="15">
        <f t="shared" si="5"/>
        <v>6672871208</v>
      </c>
    </row>
    <row r="40" spans="1:6" x14ac:dyDescent="0.25">
      <c r="A40" s="2"/>
      <c r="B40" s="15"/>
      <c r="C40" s="15"/>
      <c r="D40" s="15"/>
      <c r="E40" s="15"/>
      <c r="F40" s="15"/>
    </row>
    <row r="41" spans="1:6" x14ac:dyDescent="0.25">
      <c r="A41" s="27" t="s">
        <v>59</v>
      </c>
      <c r="B41" s="15">
        <f t="shared" ref="B41:F41" si="6">SUM(B42:B45)</f>
        <v>4726609622</v>
      </c>
      <c r="C41" s="15">
        <f t="shared" si="6"/>
        <v>4906055150</v>
      </c>
      <c r="D41" s="15">
        <f t="shared" si="6"/>
        <v>5233306218</v>
      </c>
      <c r="E41" s="15">
        <f t="shared" si="6"/>
        <v>5180349458</v>
      </c>
      <c r="F41" s="15">
        <f t="shared" si="6"/>
        <v>5305835361</v>
      </c>
    </row>
    <row r="42" spans="1:6" x14ac:dyDescent="0.25">
      <c r="A42" t="s">
        <v>14</v>
      </c>
      <c r="B42" s="13">
        <v>2977160900</v>
      </c>
      <c r="C42" s="13">
        <v>2977160900</v>
      </c>
      <c r="D42" s="13">
        <v>2977160900</v>
      </c>
      <c r="E42" s="13">
        <v>3215333780</v>
      </c>
      <c r="F42" s="13">
        <v>3215333780</v>
      </c>
    </row>
    <row r="43" spans="1:6" x14ac:dyDescent="0.25">
      <c r="A43" t="s">
        <v>28</v>
      </c>
      <c r="B43" s="13">
        <v>976713054</v>
      </c>
      <c r="C43" s="13">
        <v>976713054</v>
      </c>
      <c r="D43" s="13">
        <v>976713054</v>
      </c>
      <c r="E43" s="13">
        <v>976713054</v>
      </c>
      <c r="F43" s="13">
        <v>976713054</v>
      </c>
    </row>
    <row r="44" spans="1:6" x14ac:dyDescent="0.25">
      <c r="A44" t="s">
        <v>22</v>
      </c>
      <c r="B44" s="13">
        <v>82059122</v>
      </c>
      <c r="C44" s="13">
        <v>82059122</v>
      </c>
      <c r="D44" s="13">
        <v>82059122</v>
      </c>
      <c r="E44" s="13">
        <v>82059122</v>
      </c>
      <c r="F44" s="13">
        <v>82059122</v>
      </c>
    </row>
    <row r="45" spans="1:6" x14ac:dyDescent="0.25">
      <c r="A45" t="s">
        <v>11</v>
      </c>
      <c r="B45" s="13">
        <v>690676546</v>
      </c>
      <c r="C45" s="13">
        <v>870122074</v>
      </c>
      <c r="D45" s="13">
        <v>1197373142</v>
      </c>
      <c r="E45" s="13">
        <v>906243502</v>
      </c>
      <c r="F45" s="13">
        <v>1031729405</v>
      </c>
    </row>
    <row r="46" spans="1:6" x14ac:dyDescent="0.25">
      <c r="B46" s="13"/>
      <c r="C46" s="13"/>
      <c r="D46" s="13"/>
      <c r="E46" s="13"/>
      <c r="F46" s="13"/>
    </row>
    <row r="47" spans="1:6" x14ac:dyDescent="0.25">
      <c r="A47" s="27" t="s">
        <v>60</v>
      </c>
      <c r="B47" s="13">
        <v>25132950</v>
      </c>
      <c r="C47" s="13">
        <v>26158828</v>
      </c>
      <c r="D47" s="13">
        <v>27633570</v>
      </c>
      <c r="E47" s="13">
        <v>28245999</v>
      </c>
      <c r="F47" s="13">
        <v>29061656</v>
      </c>
    </row>
    <row r="48" spans="1:6" x14ac:dyDescent="0.25">
      <c r="A48" s="2"/>
      <c r="B48" s="15"/>
      <c r="C48" s="15"/>
      <c r="D48" s="15"/>
      <c r="E48" s="15"/>
      <c r="F48" s="15"/>
    </row>
    <row r="49" spans="1:6" x14ac:dyDescent="0.25">
      <c r="A49" s="2"/>
      <c r="B49" s="13"/>
      <c r="C49" s="13"/>
      <c r="D49" s="18"/>
      <c r="E49" s="18"/>
      <c r="F49" s="18"/>
    </row>
    <row r="50" spans="1:6" x14ac:dyDescent="0.25">
      <c r="A50" s="2"/>
      <c r="B50" s="15">
        <f>SUM(B41,B39,B47)</f>
        <v>10460412354</v>
      </c>
      <c r="C50" s="15">
        <f t="shared" ref="C50:F50" si="7">SUM(C41,C39,C47)</f>
        <v>10900053928</v>
      </c>
      <c r="D50" s="15">
        <f t="shared" si="7"/>
        <v>11987184501</v>
      </c>
      <c r="E50" s="15">
        <f t="shared" si="7"/>
        <v>11720852637</v>
      </c>
      <c r="F50" s="15">
        <f t="shared" si="7"/>
        <v>12007768225</v>
      </c>
    </row>
    <row r="51" spans="1:6" x14ac:dyDescent="0.25">
      <c r="B51" s="13"/>
      <c r="C51" s="13"/>
      <c r="D51" s="18"/>
      <c r="E51" s="18"/>
      <c r="F51" s="18"/>
    </row>
    <row r="52" spans="1:6" x14ac:dyDescent="0.25">
      <c r="A52" s="30" t="s">
        <v>61</v>
      </c>
      <c r="B52" s="8">
        <f t="shared" ref="B52:F52" si="8">B41/(B42/10)</f>
        <v>15.876231687712949</v>
      </c>
      <c r="C52" s="8">
        <f t="shared" si="8"/>
        <v>16.478972130797498</v>
      </c>
      <c r="D52" s="8">
        <f t="shared" si="8"/>
        <v>17.57817730979874</v>
      </c>
      <c r="E52" s="8">
        <f t="shared" si="8"/>
        <v>16.111389399827722</v>
      </c>
      <c r="F52" s="8">
        <f t="shared" si="8"/>
        <v>16.501662732507977</v>
      </c>
    </row>
    <row r="53" spans="1:6" x14ac:dyDescent="0.25">
      <c r="A53" s="30" t="s">
        <v>62</v>
      </c>
      <c r="B53" s="4">
        <f>B42/10</f>
        <v>297716090</v>
      </c>
      <c r="C53" s="4">
        <f t="shared" ref="C53:F53" si="9">C42/10</f>
        <v>297716090</v>
      </c>
      <c r="D53" s="4">
        <f t="shared" si="9"/>
        <v>297716090</v>
      </c>
      <c r="E53" s="4">
        <f t="shared" si="9"/>
        <v>321533378</v>
      </c>
      <c r="F53" s="4">
        <f t="shared" si="9"/>
        <v>321533378</v>
      </c>
    </row>
    <row r="54" spans="1:6" x14ac:dyDescent="0.25">
      <c r="F54" s="1"/>
    </row>
    <row r="55" spans="1:6" x14ac:dyDescent="0.25">
      <c r="B55" s="2"/>
      <c r="C55" s="8"/>
      <c r="D55" s="2"/>
      <c r="E55" s="2"/>
      <c r="F55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7"/>
  <sheetViews>
    <sheetView workbookViewId="0">
      <pane xSplit="1" ySplit="5" topLeftCell="D15" activePane="bottomRight" state="frozen"/>
      <selection pane="topRight" activeCell="B1" sqref="B1"/>
      <selection pane="bottomLeft" activeCell="A6" sqref="A6"/>
      <selection pane="bottomRight" sqref="A1:A3"/>
    </sheetView>
  </sheetViews>
  <sheetFormatPr defaultRowHeight="15" x14ac:dyDescent="0.25"/>
  <cols>
    <col min="1" max="1" width="36.85546875" bestFit="1" customWidth="1"/>
    <col min="2" max="2" width="15.28515625" bestFit="1" customWidth="1"/>
    <col min="3" max="3" width="15.42578125" customWidth="1"/>
    <col min="4" max="4" width="16.85546875" bestFit="1" customWidth="1"/>
    <col min="5" max="6" width="14.28515625" bestFit="1" customWidth="1"/>
  </cols>
  <sheetData>
    <row r="1" spans="1:6" x14ac:dyDescent="0.25">
      <c r="A1" s="2" t="s">
        <v>23</v>
      </c>
    </row>
    <row r="2" spans="1:6" ht="15.75" x14ac:dyDescent="0.25">
      <c r="A2" s="2" t="s">
        <v>63</v>
      </c>
      <c r="B2" s="12"/>
      <c r="C2" s="12"/>
      <c r="D2" s="12"/>
      <c r="E2" s="12"/>
      <c r="F2" s="12"/>
    </row>
    <row r="3" spans="1:6" x14ac:dyDescent="0.25">
      <c r="A3" s="2" t="s">
        <v>92</v>
      </c>
    </row>
    <row r="4" spans="1:6" x14ac:dyDescent="0.25"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ht="15.75" x14ac:dyDescent="0.25">
      <c r="B5" s="32">
        <v>43100</v>
      </c>
      <c r="C5" s="32">
        <v>43190</v>
      </c>
      <c r="D5" s="32">
        <v>43373</v>
      </c>
      <c r="E5" s="32">
        <v>43465</v>
      </c>
      <c r="F5" s="32">
        <v>43555</v>
      </c>
    </row>
    <row r="6" spans="1:6" x14ac:dyDescent="0.25">
      <c r="A6" s="30" t="s">
        <v>64</v>
      </c>
      <c r="B6" s="13">
        <v>1734201675</v>
      </c>
      <c r="C6" s="13">
        <v>2622119186</v>
      </c>
      <c r="D6" s="13">
        <v>1020264087</v>
      </c>
      <c r="E6" s="13">
        <v>1916211070</v>
      </c>
      <c r="F6" s="13">
        <v>2880633821</v>
      </c>
    </row>
    <row r="7" spans="1:6" x14ac:dyDescent="0.25">
      <c r="A7" t="s">
        <v>65</v>
      </c>
      <c r="B7" s="14">
        <v>834250261</v>
      </c>
      <c r="C7" s="13">
        <v>1272150915</v>
      </c>
      <c r="D7" s="14">
        <v>492298368</v>
      </c>
      <c r="E7" s="14">
        <v>920887265</v>
      </c>
      <c r="F7" s="14">
        <v>1410131437</v>
      </c>
    </row>
    <row r="8" spans="1:6" x14ac:dyDescent="0.25">
      <c r="A8" s="30" t="s">
        <v>5</v>
      </c>
      <c r="B8" s="15">
        <f>B6-B7</f>
        <v>899951414</v>
      </c>
      <c r="C8" s="15">
        <f t="shared" ref="C8:F8" si="0">C6-C7</f>
        <v>1349968271</v>
      </c>
      <c r="D8" s="15">
        <f t="shared" si="0"/>
        <v>527965719</v>
      </c>
      <c r="E8" s="15">
        <f t="shared" si="0"/>
        <v>995323805</v>
      </c>
      <c r="F8" s="15">
        <f t="shared" si="0"/>
        <v>1470502384</v>
      </c>
    </row>
    <row r="9" spans="1:6" x14ac:dyDescent="0.25">
      <c r="A9" s="2"/>
      <c r="B9" s="15"/>
      <c r="C9" s="15"/>
      <c r="D9" s="15"/>
      <c r="E9" s="15"/>
      <c r="F9" s="15"/>
    </row>
    <row r="10" spans="1:6" x14ac:dyDescent="0.25">
      <c r="A10" s="30" t="s">
        <v>66</v>
      </c>
      <c r="B10" s="17">
        <f>SUM(B11)</f>
        <v>185586718</v>
      </c>
      <c r="C10" s="17">
        <f t="shared" ref="C10:F10" si="1">SUM(C11)</f>
        <v>283598886</v>
      </c>
      <c r="D10" s="17">
        <f t="shared" si="1"/>
        <v>97919107</v>
      </c>
      <c r="E10" s="17">
        <f t="shared" si="1"/>
        <v>205492321</v>
      </c>
      <c r="F10" s="17">
        <f t="shared" si="1"/>
        <v>318988012</v>
      </c>
    </row>
    <row r="11" spans="1:6" x14ac:dyDescent="0.25">
      <c r="A11" s="5" t="s">
        <v>13</v>
      </c>
      <c r="B11" s="18">
        <v>185586718</v>
      </c>
      <c r="C11" s="18">
        <v>283598886</v>
      </c>
      <c r="D11" s="18">
        <v>97919107</v>
      </c>
      <c r="E11" s="18">
        <v>205492321</v>
      </c>
      <c r="F11" s="18">
        <v>318988012</v>
      </c>
    </row>
    <row r="12" spans="1:6" x14ac:dyDescent="0.25">
      <c r="A12" s="30" t="s">
        <v>6</v>
      </c>
      <c r="B12" s="19">
        <f>B8-B10</f>
        <v>714364696</v>
      </c>
      <c r="C12" s="19">
        <f t="shared" ref="C12:F12" si="2">C8-C10</f>
        <v>1066369385</v>
      </c>
      <c r="D12" s="19">
        <f t="shared" si="2"/>
        <v>430046612</v>
      </c>
      <c r="E12" s="19">
        <f t="shared" si="2"/>
        <v>789831484</v>
      </c>
      <c r="F12" s="19">
        <f t="shared" si="2"/>
        <v>1151514372</v>
      </c>
    </row>
    <row r="13" spans="1:6" x14ac:dyDescent="0.25">
      <c r="A13" s="31" t="s">
        <v>67</v>
      </c>
      <c r="B13" s="16"/>
      <c r="C13" s="16"/>
      <c r="D13" s="16"/>
      <c r="E13" s="16"/>
      <c r="F13" s="16"/>
    </row>
    <row r="14" spans="1:6" x14ac:dyDescent="0.25">
      <c r="A14" s="5" t="s">
        <v>17</v>
      </c>
      <c r="B14" s="20">
        <v>21589492</v>
      </c>
      <c r="C14" s="20">
        <v>28505213</v>
      </c>
      <c r="D14" s="20">
        <v>20010355</v>
      </c>
      <c r="E14" s="20">
        <v>26592737</v>
      </c>
      <c r="F14" s="20">
        <v>31207934</v>
      </c>
    </row>
    <row r="15" spans="1:6" x14ac:dyDescent="0.25">
      <c r="A15" s="5" t="s">
        <v>18</v>
      </c>
      <c r="B15" s="20">
        <v>241868492</v>
      </c>
      <c r="C15" s="20">
        <v>349303327</v>
      </c>
      <c r="D15" s="20">
        <v>188570147</v>
      </c>
      <c r="E15" s="20">
        <v>419394212</v>
      </c>
      <c r="F15" s="20">
        <v>608305426</v>
      </c>
    </row>
    <row r="16" spans="1:6" x14ac:dyDescent="0.25">
      <c r="A16" s="30" t="s">
        <v>68</v>
      </c>
      <c r="B16" s="19">
        <f>B12+B14-B15</f>
        <v>494085696</v>
      </c>
      <c r="C16" s="19">
        <f t="shared" ref="C16:F16" si="3">C12+C14-C15</f>
        <v>745571271</v>
      </c>
      <c r="D16" s="19">
        <f t="shared" si="3"/>
        <v>261486820</v>
      </c>
      <c r="E16" s="19">
        <f t="shared" si="3"/>
        <v>397030009</v>
      </c>
      <c r="F16" s="19">
        <f t="shared" si="3"/>
        <v>574416880</v>
      </c>
    </row>
    <row r="17" spans="1:6" x14ac:dyDescent="0.25">
      <c r="A17" s="5" t="s">
        <v>15</v>
      </c>
      <c r="B17" s="20">
        <v>23195101</v>
      </c>
      <c r="C17" s="20">
        <v>34884598</v>
      </c>
      <c r="D17" s="20">
        <v>12264943</v>
      </c>
      <c r="E17" s="20">
        <v>18495048</v>
      </c>
      <c r="F17" s="20">
        <v>26643266</v>
      </c>
    </row>
    <row r="18" spans="1:6" x14ac:dyDescent="0.25">
      <c r="A18" s="30" t="s">
        <v>69</v>
      </c>
      <c r="B18" s="16">
        <f>B16-B17</f>
        <v>470890595</v>
      </c>
      <c r="C18" s="16">
        <f t="shared" ref="C18:F18" si="4">C16-C17</f>
        <v>710686673</v>
      </c>
      <c r="D18" s="16">
        <f t="shared" si="4"/>
        <v>249221877</v>
      </c>
      <c r="E18" s="16">
        <f t="shared" si="4"/>
        <v>378534961</v>
      </c>
      <c r="F18" s="16">
        <f t="shared" si="4"/>
        <v>547773614</v>
      </c>
    </row>
    <row r="19" spans="1:6" x14ac:dyDescent="0.25">
      <c r="A19" s="2"/>
      <c r="B19" s="16"/>
      <c r="C19" s="16"/>
      <c r="D19" s="16"/>
      <c r="E19" s="16"/>
      <c r="F19" s="16"/>
    </row>
    <row r="20" spans="1:6" x14ac:dyDescent="0.25">
      <c r="A20" s="27" t="s">
        <v>70</v>
      </c>
      <c r="B20" s="16">
        <f t="shared" ref="B20:F20" si="5">SUM(B21:B22)</f>
        <v>119646507</v>
      </c>
      <c r="C20" s="16">
        <f t="shared" si="5"/>
        <v>178971209</v>
      </c>
      <c r="D20" s="16">
        <f t="shared" si="5"/>
        <v>62697771</v>
      </c>
      <c r="E20" s="16">
        <f t="shared" si="5"/>
        <v>95497141</v>
      </c>
      <c r="F20" s="16">
        <f t="shared" si="5"/>
        <v>138434233</v>
      </c>
    </row>
    <row r="21" spans="1:6" x14ac:dyDescent="0.25">
      <c r="A21" s="5" t="s">
        <v>9</v>
      </c>
      <c r="B21" s="20">
        <v>119646507</v>
      </c>
      <c r="C21" s="20">
        <v>178971209</v>
      </c>
      <c r="D21" s="20">
        <v>62697771</v>
      </c>
      <c r="E21" s="20">
        <v>95497141</v>
      </c>
      <c r="F21" s="20">
        <v>138434233</v>
      </c>
    </row>
    <row r="22" spans="1:6" x14ac:dyDescent="0.25">
      <c r="A22" s="5" t="s">
        <v>10</v>
      </c>
      <c r="B22" s="20"/>
      <c r="C22" s="20"/>
      <c r="D22" s="20"/>
      <c r="E22" s="20"/>
      <c r="F22" s="20"/>
    </row>
    <row r="23" spans="1:6" x14ac:dyDescent="0.25">
      <c r="A23" s="10"/>
      <c r="B23" s="20"/>
      <c r="C23" s="20"/>
      <c r="D23" s="20"/>
      <c r="E23" s="20"/>
      <c r="F23" s="20"/>
    </row>
    <row r="24" spans="1:6" x14ac:dyDescent="0.25">
      <c r="A24" s="30" t="s">
        <v>71</v>
      </c>
      <c r="B24" s="21">
        <f>B18-B20</f>
        <v>351244088</v>
      </c>
      <c r="C24" s="21">
        <f t="shared" ref="C24:F24" si="6">C18-C20</f>
        <v>531715464</v>
      </c>
      <c r="D24" s="21">
        <f t="shared" si="6"/>
        <v>186524106</v>
      </c>
      <c r="E24" s="21">
        <f t="shared" si="6"/>
        <v>283037820</v>
      </c>
      <c r="F24" s="21">
        <f t="shared" si="6"/>
        <v>409339381</v>
      </c>
    </row>
    <row r="25" spans="1:6" x14ac:dyDescent="0.25">
      <c r="A25" s="2"/>
      <c r="B25" s="16"/>
      <c r="C25" s="16"/>
      <c r="D25" s="16"/>
      <c r="E25" s="16"/>
      <c r="F25" s="16"/>
    </row>
    <row r="26" spans="1:6" x14ac:dyDescent="0.25">
      <c r="A26" s="30" t="s">
        <v>72</v>
      </c>
      <c r="B26" s="22">
        <f>B24/('1'!B42/10)</f>
        <v>1.1797954487444733</v>
      </c>
      <c r="C26" s="22">
        <f>C24/('1'!C42/10)</f>
        <v>1.7859816175874135</v>
      </c>
      <c r="D26" s="22">
        <f>D24/('1'!D42/10)</f>
        <v>0.626516712617044</v>
      </c>
      <c r="E26" s="22">
        <f>E24/('1'!E42/10)</f>
        <v>0.88027507987055698</v>
      </c>
      <c r="F26" s="22">
        <f>F24/('1'!F42/10)</f>
        <v>1.2730851880640524</v>
      </c>
    </row>
    <row r="27" spans="1:6" x14ac:dyDescent="0.25">
      <c r="A27" s="31" t="s">
        <v>73</v>
      </c>
      <c r="B27" s="13">
        <f>'1'!B42/10</f>
        <v>297716090</v>
      </c>
      <c r="C27" s="13">
        <f>'1'!C42/10</f>
        <v>297716090</v>
      </c>
      <c r="D27" s="13">
        <f>'1'!D42/10</f>
        <v>297716090</v>
      </c>
      <c r="E27" s="13">
        <f>'1'!E42/10</f>
        <v>321533378</v>
      </c>
      <c r="F27" s="13">
        <f>'1'!F42/10</f>
        <v>321533378</v>
      </c>
    </row>
    <row r="28" spans="1:6" x14ac:dyDescent="0.25">
      <c r="B28" s="13"/>
      <c r="C28" s="13"/>
      <c r="D28" s="13"/>
      <c r="E28" s="13"/>
      <c r="F28" s="13"/>
    </row>
    <row r="29" spans="1:6" x14ac:dyDescent="0.25">
      <c r="B29" s="13"/>
      <c r="C29" s="13"/>
      <c r="D29" s="13"/>
      <c r="E29" s="13"/>
      <c r="F29" s="13"/>
    </row>
    <row r="30" spans="1:6" x14ac:dyDescent="0.25">
      <c r="B30" s="13"/>
      <c r="C30" s="13"/>
      <c r="D30" s="13"/>
      <c r="E30" s="13"/>
      <c r="F30" s="13"/>
    </row>
    <row r="47" spans="1:2" x14ac:dyDescent="0.25">
      <c r="A47" s="6"/>
      <c r="B4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42"/>
  <sheetViews>
    <sheetView tabSelected="1" zoomScaleNormal="100" workbookViewId="0">
      <pane xSplit="1" ySplit="5" topLeftCell="E27" activePane="bottomRight" state="frozen"/>
      <selection pane="topRight" activeCell="B1" sqref="B1"/>
      <selection pane="bottomLeft" activeCell="A6" sqref="A6"/>
      <selection pane="bottomRight" activeCell="M40" sqref="M40"/>
    </sheetView>
  </sheetViews>
  <sheetFormatPr defaultRowHeight="15" x14ac:dyDescent="0.25"/>
  <cols>
    <col min="1" max="1" width="45.7109375" bestFit="1" customWidth="1"/>
    <col min="2" max="2" width="16" bestFit="1" customWidth="1"/>
    <col min="3" max="3" width="17.7109375" bestFit="1" customWidth="1"/>
    <col min="4" max="4" width="14.42578125" customWidth="1"/>
    <col min="5" max="5" width="15" bestFit="1" customWidth="1"/>
    <col min="6" max="6" width="17.7109375" bestFit="1" customWidth="1"/>
  </cols>
  <sheetData>
    <row r="1" spans="1:6" x14ac:dyDescent="0.25">
      <c r="A1" s="2" t="s">
        <v>23</v>
      </c>
    </row>
    <row r="2" spans="1:6" ht="15.75" x14ac:dyDescent="0.25">
      <c r="A2" s="2" t="s">
        <v>4</v>
      </c>
      <c r="B2" s="3"/>
      <c r="C2" s="3"/>
      <c r="D2" s="3"/>
      <c r="E2" s="3"/>
      <c r="F2" s="9"/>
    </row>
    <row r="3" spans="1:6" x14ac:dyDescent="0.25">
      <c r="A3" s="2" t="s">
        <v>92</v>
      </c>
    </row>
    <row r="4" spans="1:6" x14ac:dyDescent="0.25">
      <c r="B4" t="s">
        <v>87</v>
      </c>
      <c r="C4" t="s">
        <v>88</v>
      </c>
      <c r="D4" t="s">
        <v>89</v>
      </c>
      <c r="E4" t="s">
        <v>90</v>
      </c>
      <c r="F4" t="s">
        <v>91</v>
      </c>
    </row>
    <row r="5" spans="1:6" ht="15.75" x14ac:dyDescent="0.25">
      <c r="B5" s="32">
        <v>43100</v>
      </c>
      <c r="C5" s="32">
        <v>43190</v>
      </c>
      <c r="D5" s="32">
        <v>43373</v>
      </c>
      <c r="E5" s="32">
        <v>43465</v>
      </c>
      <c r="F5" s="32">
        <v>43555</v>
      </c>
    </row>
    <row r="6" spans="1:6" x14ac:dyDescent="0.25">
      <c r="A6" s="30" t="s">
        <v>74</v>
      </c>
      <c r="B6" s="13"/>
      <c r="C6" s="13"/>
      <c r="D6" s="13"/>
      <c r="E6" s="13"/>
      <c r="F6" s="13"/>
    </row>
    <row r="7" spans="1:6" x14ac:dyDescent="0.25">
      <c r="A7" t="s">
        <v>19</v>
      </c>
      <c r="B7" s="13">
        <v>1602899563</v>
      </c>
      <c r="C7" s="13">
        <v>2455199504</v>
      </c>
      <c r="D7" s="13">
        <v>723985951</v>
      </c>
      <c r="E7" s="13">
        <v>1808888386</v>
      </c>
      <c r="F7" s="13"/>
    </row>
    <row r="8" spans="1:6" x14ac:dyDescent="0.25">
      <c r="A8" s="5" t="s">
        <v>20</v>
      </c>
      <c r="B8" s="13">
        <v>-1096824813</v>
      </c>
      <c r="C8" s="13">
        <v>-1827403255</v>
      </c>
      <c r="D8" s="13">
        <v>-701946138</v>
      </c>
      <c r="E8" s="13">
        <v>-1081961837</v>
      </c>
      <c r="F8" s="13"/>
    </row>
    <row r="9" spans="1:6" x14ac:dyDescent="0.25">
      <c r="A9" s="5" t="s">
        <v>34</v>
      </c>
      <c r="B9" s="13"/>
      <c r="C9" s="13"/>
      <c r="D9" s="13"/>
      <c r="E9" s="13"/>
      <c r="F9" s="13"/>
    </row>
    <row r="10" spans="1:6" x14ac:dyDescent="0.25">
      <c r="A10" s="5" t="s">
        <v>94</v>
      </c>
      <c r="B10" s="13">
        <v>-99523179</v>
      </c>
      <c r="C10" s="13">
        <v>-144860311</v>
      </c>
      <c r="D10" s="13">
        <v>-39772793</v>
      </c>
      <c r="E10" s="13">
        <v>-56323977</v>
      </c>
      <c r="F10" s="13"/>
    </row>
    <row r="11" spans="1:6" x14ac:dyDescent="0.25">
      <c r="A11" s="5" t="s">
        <v>35</v>
      </c>
      <c r="B11" s="13"/>
      <c r="C11" s="13"/>
      <c r="D11" s="13"/>
      <c r="E11" s="13"/>
      <c r="F11" s="13"/>
    </row>
    <row r="12" spans="1:6" x14ac:dyDescent="0.25">
      <c r="A12" s="2"/>
      <c r="B12" s="19">
        <f>SUM(B7:B11)</f>
        <v>406551571</v>
      </c>
      <c r="C12" s="19">
        <f t="shared" ref="C12:F12" si="0">SUM(C7:C11)</f>
        <v>482935938</v>
      </c>
      <c r="D12" s="19">
        <f t="shared" si="0"/>
        <v>-17732980</v>
      </c>
      <c r="E12" s="19">
        <f t="shared" si="0"/>
        <v>670602572</v>
      </c>
      <c r="F12" s="19">
        <f t="shared" si="0"/>
        <v>0</v>
      </c>
    </row>
    <row r="13" spans="1:6" x14ac:dyDescent="0.25">
      <c r="B13" s="13"/>
      <c r="C13" s="13"/>
      <c r="D13" s="13"/>
      <c r="E13" s="13"/>
      <c r="F13" s="13"/>
    </row>
    <row r="14" spans="1:6" x14ac:dyDescent="0.25">
      <c r="A14" s="30" t="s">
        <v>75</v>
      </c>
      <c r="B14" s="13"/>
      <c r="C14" s="13"/>
      <c r="D14" s="13"/>
      <c r="E14" s="13"/>
      <c r="F14" s="13"/>
    </row>
    <row r="15" spans="1:6" x14ac:dyDescent="0.25">
      <c r="A15" t="s">
        <v>21</v>
      </c>
      <c r="B15" s="13">
        <v>-18180625</v>
      </c>
      <c r="C15" s="13">
        <v>-19053874</v>
      </c>
      <c r="D15" s="13">
        <v>-10998210</v>
      </c>
      <c r="E15" s="13">
        <v>-14897398</v>
      </c>
      <c r="F15" s="13"/>
    </row>
    <row r="16" spans="1:6" x14ac:dyDescent="0.25">
      <c r="A16" s="5" t="s">
        <v>24</v>
      </c>
      <c r="B16" s="13">
        <v>-831920248</v>
      </c>
      <c r="C16" s="13">
        <v>-966770527</v>
      </c>
      <c r="D16" s="13">
        <v>-430214938</v>
      </c>
      <c r="E16" s="13">
        <v>-475939434</v>
      </c>
      <c r="F16" s="13"/>
    </row>
    <row r="17" spans="1:6" x14ac:dyDescent="0.25">
      <c r="A17" t="s">
        <v>39</v>
      </c>
      <c r="B17" s="13">
        <v>-87246201</v>
      </c>
      <c r="C17" s="13">
        <v>-112898548</v>
      </c>
      <c r="D17" s="13">
        <v>48246116</v>
      </c>
      <c r="E17" s="13">
        <v>82530375</v>
      </c>
      <c r="F17" s="13"/>
    </row>
    <row r="18" spans="1:6" x14ac:dyDescent="0.25">
      <c r="A18" t="s">
        <v>45</v>
      </c>
      <c r="B18" s="13"/>
      <c r="C18" s="13"/>
      <c r="D18" s="13"/>
      <c r="E18" s="13"/>
      <c r="F18" s="13"/>
    </row>
    <row r="19" spans="1:6" x14ac:dyDescent="0.25">
      <c r="A19" s="2"/>
      <c r="B19" s="19">
        <f t="shared" ref="B19:F19" si="1">SUM(B15:B18)</f>
        <v>-937347074</v>
      </c>
      <c r="C19" s="19">
        <f t="shared" si="1"/>
        <v>-1098722949</v>
      </c>
      <c r="D19" s="19">
        <f t="shared" si="1"/>
        <v>-392967032</v>
      </c>
      <c r="E19" s="19">
        <f t="shared" si="1"/>
        <v>-408306457</v>
      </c>
      <c r="F19" s="19">
        <f t="shared" si="1"/>
        <v>0</v>
      </c>
    </row>
    <row r="20" spans="1:6" x14ac:dyDescent="0.25">
      <c r="B20" s="13"/>
      <c r="C20" s="13"/>
      <c r="D20" s="13"/>
      <c r="E20" s="13"/>
      <c r="F20" s="13"/>
    </row>
    <row r="21" spans="1:6" x14ac:dyDescent="0.25">
      <c r="A21" s="30" t="s">
        <v>76</v>
      </c>
      <c r="B21" s="13"/>
      <c r="C21" s="13"/>
      <c r="D21" s="13"/>
      <c r="E21" s="13"/>
      <c r="F21" s="13"/>
    </row>
    <row r="22" spans="1:6" x14ac:dyDescent="0.25">
      <c r="A22" s="5" t="s">
        <v>97</v>
      </c>
      <c r="B22" s="13">
        <v>787448007</v>
      </c>
      <c r="C22" s="13">
        <v>787448007</v>
      </c>
      <c r="D22" s="13">
        <v>0</v>
      </c>
      <c r="E22" s="13"/>
      <c r="F22" s="13"/>
    </row>
    <row r="23" spans="1:6" x14ac:dyDescent="0.25">
      <c r="A23" s="5" t="s">
        <v>96</v>
      </c>
      <c r="B23" s="13">
        <v>-122328823</v>
      </c>
      <c r="C23" s="13">
        <v>-189991094</v>
      </c>
      <c r="D23" s="13">
        <v>-12719235</v>
      </c>
      <c r="E23" s="13">
        <v>-177195865</v>
      </c>
      <c r="F23" s="13"/>
    </row>
    <row r="24" spans="1:6" x14ac:dyDescent="0.25">
      <c r="A24" s="5" t="s">
        <v>40</v>
      </c>
      <c r="B24" s="13">
        <v>635473264</v>
      </c>
      <c r="C24" s="13">
        <v>1061616988</v>
      </c>
      <c r="D24" s="13">
        <v>689857569</v>
      </c>
      <c r="E24" s="13">
        <v>1085009189</v>
      </c>
      <c r="F24" s="13"/>
    </row>
    <row r="25" spans="1:6" x14ac:dyDescent="0.25">
      <c r="A25" s="5" t="s">
        <v>41</v>
      </c>
      <c r="B25" s="13">
        <v>-749459498</v>
      </c>
      <c r="C25" s="13">
        <v>-852320327</v>
      </c>
      <c r="D25" s="13">
        <v>-133574735</v>
      </c>
      <c r="E25" s="13">
        <v>-797905628</v>
      </c>
      <c r="F25" s="13"/>
    </row>
    <row r="26" spans="1:6" x14ac:dyDescent="0.25">
      <c r="A26" s="5" t="s">
        <v>42</v>
      </c>
      <c r="B26" s="13"/>
      <c r="C26" s="13"/>
      <c r="D26" s="13"/>
      <c r="E26" s="13"/>
      <c r="F26" s="13"/>
    </row>
    <row r="27" spans="1:6" x14ac:dyDescent="0.25">
      <c r="A27" s="5" t="s">
        <v>46</v>
      </c>
      <c r="B27" s="13">
        <v>-241868492</v>
      </c>
      <c r="C27" s="13">
        <v>-349303327</v>
      </c>
      <c r="D27" s="13">
        <v>-188570147</v>
      </c>
      <c r="E27" s="13">
        <v>-419394212</v>
      </c>
      <c r="F27" s="13"/>
    </row>
    <row r="28" spans="1:6" x14ac:dyDescent="0.25">
      <c r="A28" s="5" t="s">
        <v>43</v>
      </c>
      <c r="B28" s="13"/>
      <c r="C28" s="13"/>
      <c r="D28" s="13"/>
      <c r="E28" s="13"/>
      <c r="F28" s="13"/>
    </row>
    <row r="29" spans="1:6" x14ac:dyDescent="0.25">
      <c r="A29" s="5" t="s">
        <v>28</v>
      </c>
      <c r="B29" s="13"/>
      <c r="C29" s="13"/>
      <c r="D29" s="13"/>
      <c r="E29" s="13"/>
      <c r="F29" s="13"/>
    </row>
    <row r="30" spans="1:6" x14ac:dyDescent="0.25">
      <c r="A30" s="5" t="s">
        <v>48</v>
      </c>
      <c r="B30" s="13"/>
      <c r="C30" s="13"/>
      <c r="D30" s="13"/>
      <c r="E30" s="13"/>
      <c r="F30" s="13"/>
    </row>
    <row r="31" spans="1:6" x14ac:dyDescent="0.25">
      <c r="A31" s="5" t="s">
        <v>49</v>
      </c>
      <c r="B31" s="13">
        <v>-17225</v>
      </c>
      <c r="C31" s="13">
        <v>-68301636</v>
      </c>
      <c r="D31" s="13">
        <v>-34011</v>
      </c>
      <c r="E31" s="13">
        <v>-34011</v>
      </c>
      <c r="F31" s="13"/>
    </row>
    <row r="32" spans="1:6" x14ac:dyDescent="0.25">
      <c r="A32" s="5" t="s">
        <v>95</v>
      </c>
      <c r="B32" s="13">
        <v>-737870</v>
      </c>
      <c r="C32" s="13">
        <v>-737870</v>
      </c>
      <c r="D32" s="13"/>
      <c r="E32" s="13"/>
      <c r="F32" s="13"/>
    </row>
    <row r="33" spans="1:6" x14ac:dyDescent="0.25">
      <c r="A33" s="5" t="s">
        <v>16</v>
      </c>
      <c r="B33" s="13"/>
      <c r="C33" s="13">
        <v>0</v>
      </c>
      <c r="D33" s="13">
        <v>0</v>
      </c>
      <c r="E33" s="13">
        <v>0</v>
      </c>
      <c r="F33" s="13">
        <v>0</v>
      </c>
    </row>
    <row r="34" spans="1:6" x14ac:dyDescent="0.25">
      <c r="A34" s="2"/>
      <c r="B34" s="23">
        <f>SUM(B22:B33)</f>
        <v>308509363</v>
      </c>
      <c r="C34" s="23">
        <f>SUM(C22:C33)</f>
        <v>388410741</v>
      </c>
      <c r="D34" s="23">
        <f>SUM(D22:D33)</f>
        <v>354959441</v>
      </c>
      <c r="E34" s="23">
        <f>SUM(E22:E33)</f>
        <v>-309520527</v>
      </c>
      <c r="F34" s="23">
        <f>SUM(F22:F33)</f>
        <v>0</v>
      </c>
    </row>
    <row r="35" spans="1:6" x14ac:dyDescent="0.25">
      <c r="B35" s="13"/>
      <c r="C35" s="13"/>
      <c r="D35" s="13"/>
      <c r="E35" s="13"/>
      <c r="F35" s="13"/>
    </row>
    <row r="36" spans="1:6" x14ac:dyDescent="0.25">
      <c r="A36" s="2" t="s">
        <v>77</v>
      </c>
      <c r="B36" s="15">
        <f>SUM(B12,B19,B34)</f>
        <v>-222286140</v>
      </c>
      <c r="C36" s="15">
        <f>SUM(C12,C19,C34)</f>
        <v>-227376270</v>
      </c>
      <c r="D36" s="15">
        <f>SUM(D12,D19,D34)</f>
        <v>-55740571</v>
      </c>
      <c r="E36" s="15">
        <f>SUM(E12,E19,E34)</f>
        <v>-47224412</v>
      </c>
      <c r="F36" s="15">
        <f>SUM(F12,F19,F34)</f>
        <v>0</v>
      </c>
    </row>
    <row r="37" spans="1:6" x14ac:dyDescent="0.25">
      <c r="A37" s="31" t="s">
        <v>78</v>
      </c>
      <c r="B37" s="13">
        <v>342083238</v>
      </c>
      <c r="C37" s="13">
        <v>342083238</v>
      </c>
      <c r="D37" s="13">
        <v>145293556</v>
      </c>
      <c r="E37" s="13">
        <v>145293556</v>
      </c>
      <c r="F37" s="13"/>
    </row>
    <row r="38" spans="1:6" x14ac:dyDescent="0.25">
      <c r="A38" s="30" t="s">
        <v>79</v>
      </c>
      <c r="B38" s="15">
        <f>SUM(B36:B37)</f>
        <v>119797098</v>
      </c>
      <c r="C38" s="15">
        <f t="shared" ref="C38:F38" si="2">SUM(C36:C37)</f>
        <v>114706968</v>
      </c>
      <c r="D38" s="15">
        <f t="shared" si="2"/>
        <v>89552985</v>
      </c>
      <c r="E38" s="15">
        <f t="shared" si="2"/>
        <v>98069144</v>
      </c>
      <c r="F38" s="15">
        <f t="shared" si="2"/>
        <v>0</v>
      </c>
    </row>
    <row r="39" spans="1:6" x14ac:dyDescent="0.25">
      <c r="B39" s="2"/>
      <c r="C39" s="2"/>
      <c r="D39" s="2"/>
      <c r="E39" s="2"/>
      <c r="F39" s="2"/>
    </row>
    <row r="41" spans="1:6" x14ac:dyDescent="0.25">
      <c r="A41" s="30" t="s">
        <v>80</v>
      </c>
      <c r="B41" s="7">
        <f>B12/('1'!B42/10)</f>
        <v>1.3655680181746308</v>
      </c>
      <c r="C41" s="7">
        <f>C12/('1'!C42/10)</f>
        <v>1.6221358341767824</v>
      </c>
      <c r="D41" s="7">
        <f>D12/('1'!D42/10)</f>
        <v>-5.9563391417642227E-2</v>
      </c>
      <c r="E41" s="7">
        <f>E12/('1'!E42/10)</f>
        <v>2.0856390592207816</v>
      </c>
      <c r="F41" s="7">
        <f>F12/('1'!F42/10)</f>
        <v>0</v>
      </c>
    </row>
    <row r="42" spans="1:6" x14ac:dyDescent="0.25">
      <c r="A42" s="30" t="s">
        <v>81</v>
      </c>
      <c r="B42" s="13">
        <f>'1'!B42/10</f>
        <v>297716090</v>
      </c>
      <c r="C42">
        <f>'1'!C42/10</f>
        <v>297716090</v>
      </c>
      <c r="D42">
        <f>'1'!D42/10</f>
        <v>297716090</v>
      </c>
      <c r="E42">
        <f>'1'!E42/10</f>
        <v>321533378</v>
      </c>
      <c r="F42">
        <f>'1'!F42/10</f>
        <v>321533378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9" sqref="A9"/>
    </sheetView>
  </sheetViews>
  <sheetFormatPr defaultRowHeight="15" x14ac:dyDescent="0.25"/>
  <cols>
    <col min="1" max="1" width="31.7109375" bestFit="1" customWidth="1"/>
  </cols>
  <sheetData>
    <row r="1" spans="1:7" ht="15.75" x14ac:dyDescent="0.25">
      <c r="A1" s="3" t="s">
        <v>23</v>
      </c>
    </row>
    <row r="2" spans="1:7" x14ac:dyDescent="0.25">
      <c r="A2" s="2" t="s">
        <v>82</v>
      </c>
    </row>
    <row r="3" spans="1:7" ht="15.75" x14ac:dyDescent="0.25">
      <c r="A3" s="3" t="s">
        <v>0</v>
      </c>
    </row>
    <row r="5" spans="1:7" x14ac:dyDescent="0.25">
      <c r="A5" s="2"/>
      <c r="B5">
        <v>2012</v>
      </c>
      <c r="C5">
        <v>2013</v>
      </c>
      <c r="D5">
        <v>2014</v>
      </c>
      <c r="E5">
        <v>2015</v>
      </c>
      <c r="F5">
        <v>2016</v>
      </c>
      <c r="G5">
        <v>2017</v>
      </c>
    </row>
    <row r="6" spans="1:7" x14ac:dyDescent="0.25">
      <c r="A6" s="5" t="s">
        <v>83</v>
      </c>
      <c r="B6" s="24">
        <f>'2'!B24/'1'!B19</f>
        <v>3.3578416998607738E-2</v>
      </c>
      <c r="C6" s="24">
        <f>'2'!C24/'1'!C19</f>
        <v>4.8780993884271727E-2</v>
      </c>
      <c r="D6" s="24">
        <f>'2'!D24/'1'!D19</f>
        <v>1.5560293246138014E-2</v>
      </c>
      <c r="E6" s="24">
        <f>'2'!E24/'1'!E19</f>
        <v>2.4148227847760155E-2</v>
      </c>
      <c r="F6" s="24">
        <f>'2'!F24/'1'!F19</f>
        <v>3.408954714680875E-2</v>
      </c>
      <c r="G6" s="24" t="e">
        <f>'2'!#REF!/'1'!#REF!</f>
        <v>#REF!</v>
      </c>
    </row>
    <row r="7" spans="1:7" x14ac:dyDescent="0.25">
      <c r="A7" s="5" t="s">
        <v>84</v>
      </c>
      <c r="B7" s="24">
        <f>'2'!B24/'1'!B41</f>
        <v>7.431205792099578E-2</v>
      </c>
      <c r="C7" s="24">
        <f>'2'!C24/'1'!C41</f>
        <v>0.10837943067150396</v>
      </c>
      <c r="D7" s="24">
        <f>'2'!D24/'1'!D41</f>
        <v>3.5641733586780917E-2</v>
      </c>
      <c r="E7" s="24">
        <f>'2'!E24/'1'!E41</f>
        <v>5.4636819831315714E-2</v>
      </c>
      <c r="F7" s="24">
        <f>'2'!F24/'1'!F41</f>
        <v>7.7148903640849323E-2</v>
      </c>
      <c r="G7" s="24" t="e">
        <f>'2'!#REF!/'1'!#REF!</f>
        <v>#REF!</v>
      </c>
    </row>
    <row r="8" spans="1:7" x14ac:dyDescent="0.25">
      <c r="A8" s="5" t="s">
        <v>50</v>
      </c>
      <c r="B8" s="11">
        <f>'1'!B24/'1'!B41</f>
        <v>0.36760876123820491</v>
      </c>
      <c r="C8" s="11">
        <f>'1'!C24/'1'!C41</f>
        <v>0.34068993557889377</v>
      </c>
      <c r="D8" s="11">
        <f>'1'!D24/'1'!D41</f>
        <v>0.32342917431016643</v>
      </c>
      <c r="E8" s="11">
        <f>'1'!E24/'1'!E41</f>
        <v>0.29699471830496732</v>
      </c>
      <c r="F8" s="11">
        <f>'1'!F24/'1'!F41</f>
        <v>0.22247597365658253</v>
      </c>
      <c r="G8" s="11" t="e">
        <f>'1'!#REF!/'1'!#REF!</f>
        <v>#REF!</v>
      </c>
    </row>
    <row r="9" spans="1:7" x14ac:dyDescent="0.25">
      <c r="A9" s="5" t="s">
        <v>51</v>
      </c>
      <c r="B9" s="11">
        <f>'1'!B12/'1'!B27</f>
        <v>1.0269043751959868</v>
      </c>
      <c r="C9" s="11">
        <f>'1'!C12/'1'!C27</f>
        <v>1.055591466204459</v>
      </c>
      <c r="D9" s="11">
        <f>'1'!D12/'1'!D27</f>
        <v>1.0560505839790617</v>
      </c>
      <c r="E9" s="11">
        <f>'1'!E12/'1'!E27</f>
        <v>1.0117092363866897</v>
      </c>
      <c r="F9" s="11">
        <f>'1'!F12/'1'!F27</f>
        <v>0.97130624302294744</v>
      </c>
      <c r="G9" s="11" t="e">
        <f>'1'!#REF!/'1'!#REF!</f>
        <v>#REF!</v>
      </c>
    </row>
    <row r="10" spans="1:7" x14ac:dyDescent="0.25">
      <c r="A10" s="5" t="s">
        <v>85</v>
      </c>
      <c r="B10" s="25">
        <f>'2'!B24/'2'!B6</f>
        <v>0.2025393545995739</v>
      </c>
      <c r="C10" s="25">
        <f>'2'!C24/'2'!C6</f>
        <v>0.20278081440345327</v>
      </c>
      <c r="D10" s="25">
        <f>'2'!D24/'2'!D6</f>
        <v>0.1828194370228774</v>
      </c>
      <c r="E10" s="25">
        <f>'2'!E24/'2'!E6</f>
        <v>0.1477070164300846</v>
      </c>
      <c r="F10" s="25">
        <f>'2'!F24/'2'!F6</f>
        <v>0.14210045650922043</v>
      </c>
      <c r="G10" s="25" t="e">
        <f>'2'!#REF!/'2'!#REF!</f>
        <v>#REF!</v>
      </c>
    </row>
    <row r="11" spans="1:7" x14ac:dyDescent="0.25">
      <c r="A11" t="s">
        <v>52</v>
      </c>
      <c r="B11" s="24">
        <f>'2'!B12/'2'!B6</f>
        <v>0.41192711683893396</v>
      </c>
      <c r="C11" s="24">
        <f>'2'!C12/'2'!C6</f>
        <v>0.40668227084930075</v>
      </c>
      <c r="D11" s="24">
        <f>'2'!D12/'2'!D6</f>
        <v>0.42150519407628623</v>
      </c>
      <c r="E11" s="24">
        <f>'2'!E12/'2'!E6</f>
        <v>0.41218396885683373</v>
      </c>
      <c r="F11" s="24">
        <f>'2'!F12/'2'!F6</f>
        <v>0.3997434049428249</v>
      </c>
      <c r="G11" s="24" t="e">
        <f>'2'!#REF!/'2'!#REF!</f>
        <v>#REF!</v>
      </c>
    </row>
    <row r="12" spans="1:7" x14ac:dyDescent="0.25">
      <c r="A12" s="5" t="s">
        <v>86</v>
      </c>
      <c r="B12" s="24">
        <f>'2'!B24/('1'!B41+'1'!B24)</f>
        <v>5.433721984474213E-2</v>
      </c>
      <c r="C12" s="24">
        <f>'2'!C24/('1'!C41+'1'!C24)</f>
        <v>8.0838550208633467E-2</v>
      </c>
      <c r="D12" s="24">
        <f>'2'!D24/('1'!D41+'1'!D24)</f>
        <v>2.6931349465950122E-2</v>
      </c>
      <c r="E12" s="24">
        <f>'2'!E24/('1'!E41+'1'!E24)</f>
        <v>4.212570726789093E-2</v>
      </c>
      <c r="F12" s="24">
        <f>'2'!F24/('1'!F41+'1'!F24)</f>
        <v>6.3108727945046683E-2</v>
      </c>
      <c r="G12" s="24" t="e">
        <f>'2'!#REF!/('1'!#REF!+'1'!#REF!)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2020-04-12T16:04:31Z</dcterms:modified>
</cp:coreProperties>
</file>