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Service &amp; Real Estate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C26" i="1"/>
  <c r="C34" i="3"/>
  <c r="D34" i="3"/>
  <c r="E34" i="3"/>
  <c r="F34" i="3"/>
  <c r="G34" i="3"/>
  <c r="B34" i="3"/>
  <c r="C28" i="2"/>
  <c r="D28" i="2"/>
  <c r="E28" i="2"/>
  <c r="F28" i="2"/>
  <c r="B28" i="2"/>
  <c r="C44" i="1" l="1"/>
  <c r="D44" i="1"/>
  <c r="E44" i="1"/>
  <c r="F44" i="1"/>
  <c r="B44" i="1"/>
  <c r="C20" i="3" l="1"/>
  <c r="D20" i="3"/>
  <c r="E20" i="3"/>
  <c r="F20" i="3"/>
  <c r="B20" i="3"/>
  <c r="C8" i="2" l="1"/>
  <c r="D8" i="2"/>
  <c r="E8" i="2"/>
  <c r="F8" i="2"/>
  <c r="B8" i="2"/>
  <c r="C22" i="1" l="1"/>
  <c r="D22" i="1"/>
  <c r="E22" i="1"/>
  <c r="F22" i="1"/>
  <c r="B22" i="1"/>
  <c r="C11" i="3"/>
  <c r="C33" i="3" s="1"/>
  <c r="D11" i="3"/>
  <c r="D33" i="3" s="1"/>
  <c r="E11" i="3"/>
  <c r="E33" i="3" s="1"/>
  <c r="F11" i="3"/>
  <c r="F33" i="3" s="1"/>
  <c r="D26" i="1"/>
  <c r="E26" i="1"/>
  <c r="F26" i="1"/>
  <c r="B26" i="1"/>
  <c r="C10" i="2"/>
  <c r="C12" i="2" s="1"/>
  <c r="D10" i="2"/>
  <c r="D12" i="2" s="1"/>
  <c r="E10" i="2"/>
  <c r="E12" i="2" s="1"/>
  <c r="E17" i="2" s="1"/>
  <c r="F10" i="2"/>
  <c r="F12" i="2" s="1"/>
  <c r="F17" i="2" s="1"/>
  <c r="B10" i="2"/>
  <c r="B12" i="2" s="1"/>
  <c r="D17" i="2" l="1"/>
  <c r="D19" i="2" s="1"/>
  <c r="D12" i="5"/>
  <c r="E19" i="2"/>
  <c r="E12" i="5"/>
  <c r="C17" i="2"/>
  <c r="C19" i="2" s="1"/>
  <c r="C12" i="5"/>
  <c r="B17" i="2"/>
  <c r="B19" i="2" s="1"/>
  <c r="B12" i="5"/>
  <c r="F19" i="2"/>
  <c r="F12" i="5"/>
  <c r="E36" i="1"/>
  <c r="F36" i="1"/>
  <c r="F43" i="1" l="1"/>
  <c r="F9" i="5"/>
  <c r="E43" i="1"/>
  <c r="E9" i="5"/>
  <c r="C7" i="1"/>
  <c r="D7" i="1"/>
  <c r="E7" i="1"/>
  <c r="F7" i="1"/>
  <c r="B7" i="1"/>
  <c r="B11" i="3"/>
  <c r="B33" i="3" s="1"/>
  <c r="C11" i="1" l="1"/>
  <c r="C10" i="5" s="1"/>
  <c r="D11" i="1"/>
  <c r="D10" i="5" s="1"/>
  <c r="E10" i="5"/>
  <c r="F11" i="1"/>
  <c r="F10" i="5" s="1"/>
  <c r="B11" i="1"/>
  <c r="B10" i="5" s="1"/>
  <c r="E27" i="3" l="1"/>
  <c r="E21" i="2"/>
  <c r="E25" i="2" s="1"/>
  <c r="E34" i="1"/>
  <c r="E18" i="1"/>
  <c r="E7" i="5" l="1"/>
  <c r="E11" i="5"/>
  <c r="E13" i="5"/>
  <c r="E8" i="5"/>
  <c r="E27" i="2"/>
  <c r="E41" i="1"/>
  <c r="E29" i="3"/>
  <c r="E31" i="3" s="1"/>
  <c r="F27" i="3"/>
  <c r="F21" i="2"/>
  <c r="F25" i="2" s="1"/>
  <c r="F34" i="1"/>
  <c r="F18" i="1"/>
  <c r="C27" i="3"/>
  <c r="D27" i="3"/>
  <c r="B27" i="3"/>
  <c r="C21" i="2"/>
  <c r="D21" i="2"/>
  <c r="B21" i="2"/>
  <c r="D34" i="1"/>
  <c r="B34" i="1"/>
  <c r="C36" i="1"/>
  <c r="D36" i="1"/>
  <c r="B36" i="1"/>
  <c r="D18" i="1"/>
  <c r="B18" i="1"/>
  <c r="D25" i="2" l="1"/>
  <c r="D7" i="5" s="1"/>
  <c r="B25" i="2"/>
  <c r="B11" i="5" s="1"/>
  <c r="C25" i="2"/>
  <c r="C11" i="5" s="1"/>
  <c r="F11" i="5"/>
  <c r="F13" i="5"/>
  <c r="F8" i="5"/>
  <c r="F7" i="5"/>
  <c r="B43" i="1"/>
  <c r="B9" i="5"/>
  <c r="D43" i="1"/>
  <c r="D9" i="5"/>
  <c r="C43" i="1"/>
  <c r="C9" i="5"/>
  <c r="B27" i="2"/>
  <c r="B29" i="3"/>
  <c r="B31" i="3" s="1"/>
  <c r="B41" i="1"/>
  <c r="C34" i="1"/>
  <c r="C41" i="1" s="1"/>
  <c r="C18" i="1"/>
  <c r="F29" i="3"/>
  <c r="F31" i="3" s="1"/>
  <c r="D41" i="1"/>
  <c r="F41" i="1"/>
  <c r="D29" i="3"/>
  <c r="D31" i="3" s="1"/>
  <c r="C29" i="3"/>
  <c r="C31" i="3" s="1"/>
  <c r="B13" i="5" l="1"/>
  <c r="C13" i="5"/>
  <c r="C7" i="5"/>
  <c r="D27" i="2"/>
  <c r="C8" i="5"/>
  <c r="D13" i="5"/>
  <c r="D11" i="5"/>
  <c r="D8" i="5"/>
  <c r="B8" i="5"/>
  <c r="B7" i="5"/>
  <c r="C27" i="2"/>
  <c r="F27" i="2"/>
</calcChain>
</file>

<file path=xl/sharedStrings.xml><?xml version="1.0" encoding="utf-8"?>
<sst xmlns="http://schemas.openxmlformats.org/spreadsheetml/2006/main" count="109" uniqueCount="84">
  <si>
    <t>ASSETS</t>
  </si>
  <si>
    <t>NON CURRENT ASSETS</t>
  </si>
  <si>
    <t>CURRENT ASSETS</t>
  </si>
  <si>
    <t>Gross Profit</t>
  </si>
  <si>
    <t>Operating Profit</t>
  </si>
  <si>
    <t>Inventories</t>
  </si>
  <si>
    <t>Property, plant and equipment</t>
  </si>
  <si>
    <t>Current tax</t>
  </si>
  <si>
    <t>Deferred tax</t>
  </si>
  <si>
    <t>Retained earnings</t>
  </si>
  <si>
    <t>Cash &amp; Cash-equivalents</t>
  </si>
  <si>
    <t>Administrative expenses</t>
  </si>
  <si>
    <t>Share capital</t>
  </si>
  <si>
    <t>Provision for contribution against WPPF</t>
  </si>
  <si>
    <t>Financial charges</t>
  </si>
  <si>
    <t>Revaluation reserve</t>
  </si>
  <si>
    <t>Accounts receivables</t>
  </si>
  <si>
    <t>Advances, deposits &amp; prepayments</t>
  </si>
  <si>
    <t>Accounts payable</t>
  </si>
  <si>
    <t>SAMORITA HOSPITAL LIMITED</t>
  </si>
  <si>
    <t>Investment in associates</t>
  </si>
  <si>
    <t>Advance income tax</t>
  </si>
  <si>
    <t>Long term borrowings</t>
  </si>
  <si>
    <t>Deferred tax liabilities</t>
  </si>
  <si>
    <t>Long term borrowings (current portion)</t>
  </si>
  <si>
    <t>Other payables</t>
  </si>
  <si>
    <t>Provision &amp; accruals</t>
  </si>
  <si>
    <t>Provision for income tax</t>
  </si>
  <si>
    <t>Unclaimed dividend</t>
  </si>
  <si>
    <t>Non operating income</t>
  </si>
  <si>
    <t>Cash receipts from customer and others</t>
  </si>
  <si>
    <t>Cash paid to employees &amp; suppliers</t>
  </si>
  <si>
    <t>Income taxes paid</t>
  </si>
  <si>
    <t>Purchase of property, plant &amp; equipment</t>
  </si>
  <si>
    <t>Proceeds from asle of fixed assets</t>
  </si>
  <si>
    <t>Payment of bank loan</t>
  </si>
  <si>
    <t>Bank loan received</t>
  </si>
  <si>
    <t>Share of profit/loss of associate</t>
  </si>
  <si>
    <t>Interest from FDR</t>
  </si>
  <si>
    <t>Bank Interest</t>
  </si>
  <si>
    <t>Dividend Paid</t>
  </si>
  <si>
    <t>Debt to Equity</t>
  </si>
  <si>
    <t>Current Ratio</t>
  </si>
  <si>
    <t>Operating Margin</t>
  </si>
  <si>
    <t>Balance Sheet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</si>
  <si>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</si>
  <si>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</si>
  <si>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</si>
  <si>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</si>
  <si>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</si>
  <si>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</si>
  <si>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</si>
  <si>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</si>
  <si>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</si>
  <si>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</si>
  <si>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</si>
  <si>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</si>
  <si>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</si>
  <si>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</si>
  <si>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</si>
  <si>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</si>
  <si>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</si>
  <si>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</si>
  <si>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</si>
  <si>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</si>
  <si>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</si>
  <si>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</si>
  <si>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</si>
  <si>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</si>
  <si>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</si>
  <si>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</si>
  <si>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</si>
  <si>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</si>
  <si>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</si>
  <si>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</si>
  <si>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</si>
  <si>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</si>
  <si>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As at quarter end</t>
  </si>
  <si>
    <t>Quarter 1</t>
  </si>
  <si>
    <t>Quarter 2</t>
  </si>
  <si>
    <t>Quarter 3</t>
  </si>
  <si>
    <t>Quarter 4</t>
  </si>
  <si>
    <t>Quarter 5</t>
  </si>
  <si>
    <t>FDR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</si>
</sst>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0" fillId="0" borderId="0" xfId="0" applyNumberFormat="1" applyFill="1"/>
    <xf numFmtId="4" fontId="1" fillId="0" borderId="0" xfId="0" applyNumberFormat="1" applyFont="1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3" fontId="2" fillId="0" borderId="0" xfId="0" applyNumberFormat="1" applyFont="1"/>
    <xf numFmtId="164" fontId="1" fillId="0" borderId="0" xfId="1" applyNumberFormat="1" applyFont="1"/>
    <xf numFmtId="165" fontId="1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1" xfId="1" applyNumberFormat="1" applyFont="1" applyBorder="1"/>
    <xf numFmtId="165" fontId="1" fillId="0" borderId="0" xfId="1" applyNumberFormat="1" applyFont="1" applyBorder="1"/>
    <xf numFmtId="165" fontId="1" fillId="0" borderId="0" xfId="1" applyNumberFormat="1" applyFont="1" applyFill="1"/>
    <xf numFmtId="165" fontId="1" fillId="0" borderId="3" xfId="1" applyNumberFormat="1" applyFont="1" applyBorder="1"/>
    <xf numFmtId="165" fontId="0" fillId="0" borderId="0" xfId="1" applyNumberFormat="1" applyFont="1" applyBorder="1"/>
    <xf numFmtId="165" fontId="1" fillId="0" borderId="2" xfId="1" applyNumberFormat="1" applyFont="1" applyBorder="1"/>
    <xf numFmtId="10" fontId="0" fillId="0" borderId="0" xfId="2" applyNumberFormat="1" applyFont="1"/>
    <xf numFmtId="2" fontId="0" fillId="0" borderId="0" xfId="0" applyNumberFormat="1"/>
    <xf numFmtId="165" fontId="3" fillId="0" borderId="3" xfId="1" applyNumberFormat="1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166" fontId="0" fillId="0" borderId="0" xfId="0" applyNumberFormat="1"/>
    <xf numFmtId="166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8"/>
  <sheetViews>
    <sheetView workbookViewId="0">
      <pane xSplit="1" ySplit="5" topLeftCell="D32" activePane="bottomRight" state="frozen"/>
      <selection pane="topRight" activeCell="B1" sqref="B1"/>
      <selection pane="bottomLeft" activeCell="A6" sqref="A6"/>
      <selection pane="bottomRight" activeCell="G1" sqref="G1:L1048576"/>
    </sheetView>
  </sheetViews>
  <sheetFormatPr defaultRowHeight="15" x14ac:dyDescent="0.25"/>
  <cols>
    <col min="1" max="1" width="41.140625" bestFit="1" customWidth="1"/>
    <col min="2" max="6" width="14.28515625" bestFit="1" customWidth="1"/>
  </cols>
  <sheetData>
    <row r="1" spans="1:6" ht="15.75" x14ac:dyDescent="0.25">
      <c r="A1" s="3" t="s">
        <v>19</v>
      </c>
    </row>
    <row r="2" spans="1:6" ht="15.75" x14ac:dyDescent="0.25">
      <c r="A2" s="3" t="s">
        <v>44</v>
      </c>
    </row>
    <row r="3" spans="1:6" ht="15.75" x14ac:dyDescent="0.25">
      <c r="A3" s="3" t="s">
        <v>77</v>
      </c>
    </row>
    <row r="4" spans="1:6" x14ac:dyDescent="0.25">
      <c r="B4" s="2" t="s">
        <v>78</v>
      </c>
      <c r="C4" s="2" t="s">
        <v>79</v>
      </c>
      <c r="D4" s="2" t="s">
        <v>80</v>
      </c>
      <c r="E4" s="2" t="s">
        <v>81</v>
      </c>
      <c r="F4" s="2" t="s">
        <v>82</v>
      </c>
    </row>
    <row r="5" spans="1:6" x14ac:dyDescent="0.25">
      <c r="B5" s="36">
        <v>43100</v>
      </c>
      <c r="C5" s="36">
        <v>43190</v>
      </c>
      <c r="D5" s="36">
        <v>43373</v>
      </c>
      <c r="E5" s="36">
        <v>43465</v>
      </c>
      <c r="F5" s="36">
        <v>43555</v>
      </c>
    </row>
    <row r="6" spans="1:6" x14ac:dyDescent="0.25">
      <c r="A6" s="29" t="s">
        <v>0</v>
      </c>
    </row>
    <row r="7" spans="1:6" x14ac:dyDescent="0.25">
      <c r="A7" s="30" t="s">
        <v>1</v>
      </c>
      <c r="B7" s="17">
        <f t="shared" ref="B7:F7" si="0">SUM(B8:B9)</f>
        <v>885641000</v>
      </c>
      <c r="C7" s="17">
        <f t="shared" si="0"/>
        <v>883909000</v>
      </c>
      <c r="D7" s="17">
        <f t="shared" si="0"/>
        <v>877057000</v>
      </c>
      <c r="E7" s="17">
        <f t="shared" si="0"/>
        <v>872725000</v>
      </c>
      <c r="F7" s="17">
        <f t="shared" si="0"/>
        <v>868160000</v>
      </c>
    </row>
    <row r="8" spans="1:6" x14ac:dyDescent="0.25">
      <c r="A8" t="s">
        <v>6</v>
      </c>
      <c r="B8" s="18">
        <v>879401000</v>
      </c>
      <c r="C8" s="18">
        <v>877669000</v>
      </c>
      <c r="D8" s="18">
        <v>870761000</v>
      </c>
      <c r="E8" s="18">
        <v>866429000</v>
      </c>
      <c r="F8" s="18">
        <v>861864000</v>
      </c>
    </row>
    <row r="9" spans="1:6" x14ac:dyDescent="0.25">
      <c r="A9" t="s">
        <v>20</v>
      </c>
      <c r="B9" s="18">
        <v>6240000</v>
      </c>
      <c r="C9" s="18">
        <v>6240000</v>
      </c>
      <c r="D9" s="18">
        <v>6296000</v>
      </c>
      <c r="E9" s="18">
        <v>6296000</v>
      </c>
      <c r="F9" s="18">
        <v>6296000</v>
      </c>
    </row>
    <row r="10" spans="1:6" x14ac:dyDescent="0.25">
      <c r="B10" s="18"/>
      <c r="C10" s="18"/>
      <c r="D10" s="18"/>
      <c r="E10" s="18"/>
      <c r="F10" s="18"/>
    </row>
    <row r="11" spans="1:6" x14ac:dyDescent="0.25">
      <c r="A11" s="30" t="s">
        <v>2</v>
      </c>
      <c r="B11" s="17">
        <f t="shared" ref="B11:F11" si="1">SUM(B12:B16)</f>
        <v>147504000</v>
      </c>
      <c r="C11" s="17">
        <f t="shared" si="1"/>
        <v>130615000</v>
      </c>
      <c r="D11" s="17">
        <f t="shared" si="1"/>
        <v>160313000</v>
      </c>
      <c r="E11" s="17">
        <f>SUM(E12:E17)</f>
        <v>158698000</v>
      </c>
      <c r="F11" s="17">
        <f t="shared" si="1"/>
        <v>98667000</v>
      </c>
    </row>
    <row r="12" spans="1:6" x14ac:dyDescent="0.25">
      <c r="A12" s="5" t="s">
        <v>5</v>
      </c>
      <c r="B12" s="18">
        <v>19485000</v>
      </c>
      <c r="C12" s="18">
        <v>19433000</v>
      </c>
      <c r="D12" s="18">
        <v>17009000</v>
      </c>
      <c r="E12" s="18">
        <v>18881000</v>
      </c>
      <c r="F12" s="18">
        <v>17093000</v>
      </c>
    </row>
    <row r="13" spans="1:6" x14ac:dyDescent="0.25">
      <c r="A13" s="5" t="s">
        <v>16</v>
      </c>
      <c r="B13" s="18">
        <v>14914000</v>
      </c>
      <c r="C13" s="18">
        <v>1650000</v>
      </c>
      <c r="D13" s="18">
        <v>12079000</v>
      </c>
      <c r="E13" s="18">
        <v>14947000</v>
      </c>
      <c r="F13" s="18">
        <v>13350000</v>
      </c>
    </row>
    <row r="14" spans="1:6" x14ac:dyDescent="0.25">
      <c r="A14" s="5" t="s">
        <v>17</v>
      </c>
      <c r="B14" s="18">
        <v>5997000</v>
      </c>
      <c r="C14" s="18">
        <v>7372000</v>
      </c>
      <c r="D14" s="18">
        <v>12363000</v>
      </c>
      <c r="E14" s="18">
        <v>10886000</v>
      </c>
      <c r="F14" s="18">
        <v>9452000</v>
      </c>
    </row>
    <row r="15" spans="1:6" x14ac:dyDescent="0.25">
      <c r="A15" s="5" t="s">
        <v>21</v>
      </c>
      <c r="B15" s="18">
        <v>7834000</v>
      </c>
      <c r="C15" s="18">
        <v>8932000</v>
      </c>
      <c r="D15" s="18">
        <v>7585000</v>
      </c>
      <c r="E15" s="18">
        <v>8434000</v>
      </c>
      <c r="F15" s="18">
        <v>12665000</v>
      </c>
    </row>
    <row r="16" spans="1:6" x14ac:dyDescent="0.25">
      <c r="A16" s="5" t="s">
        <v>10</v>
      </c>
      <c r="B16" s="18">
        <v>99274000</v>
      </c>
      <c r="C16" s="18">
        <v>93228000</v>
      </c>
      <c r="D16" s="18">
        <v>111277000</v>
      </c>
      <c r="E16" s="18">
        <v>35550000</v>
      </c>
      <c r="F16" s="18">
        <v>46107000</v>
      </c>
    </row>
    <row r="17" spans="1:6" x14ac:dyDescent="0.25">
      <c r="A17" s="5" t="s">
        <v>83</v>
      </c>
      <c r="B17" s="18"/>
      <c r="C17" s="18"/>
      <c r="D17" s="18"/>
      <c r="E17" s="18">
        <v>70000000</v>
      </c>
      <c r="F17" s="18">
        <v>70000000</v>
      </c>
    </row>
    <row r="18" spans="1:6" x14ac:dyDescent="0.25">
      <c r="A18" s="2"/>
      <c r="B18" s="17">
        <f t="shared" ref="B18:F18" si="2">SUM(B7,B11)</f>
        <v>1033145000</v>
      </c>
      <c r="C18" s="17">
        <f t="shared" si="2"/>
        <v>1014524000</v>
      </c>
      <c r="D18" s="17">
        <f t="shared" si="2"/>
        <v>1037370000</v>
      </c>
      <c r="E18" s="17">
        <f t="shared" si="2"/>
        <v>1031423000</v>
      </c>
      <c r="F18" s="17">
        <f t="shared" si="2"/>
        <v>966827000</v>
      </c>
    </row>
    <row r="19" spans="1:6" x14ac:dyDescent="0.25">
      <c r="B19" s="18"/>
      <c r="C19" s="18"/>
      <c r="D19" s="18"/>
      <c r="E19" s="18"/>
      <c r="F19" s="18"/>
    </row>
    <row r="20" spans="1:6" ht="15.75" x14ac:dyDescent="0.25">
      <c r="A20" s="31" t="s">
        <v>45</v>
      </c>
      <c r="B20" s="18"/>
      <c r="C20" s="17"/>
      <c r="D20" s="17"/>
      <c r="E20" s="17"/>
      <c r="F20" s="17"/>
    </row>
    <row r="21" spans="1:6" ht="15.75" x14ac:dyDescent="0.25">
      <c r="A21" s="32" t="s">
        <v>46</v>
      </c>
      <c r="B21" s="18"/>
      <c r="C21" s="18"/>
      <c r="D21" s="18"/>
      <c r="E21" s="18"/>
      <c r="F21" s="18"/>
    </row>
    <row r="22" spans="1:6" x14ac:dyDescent="0.25">
      <c r="A22" s="30" t="s">
        <v>47</v>
      </c>
      <c r="B22" s="17">
        <f>SUM(B23:B24)</f>
        <v>109154000</v>
      </c>
      <c r="C22" s="17">
        <f t="shared" ref="C22:F22" si="3">SUM(C23:C24)</f>
        <v>110375000</v>
      </c>
      <c r="D22" s="17">
        <f t="shared" si="3"/>
        <v>38241000</v>
      </c>
      <c r="E22" s="17">
        <f t="shared" si="3"/>
        <v>38118000</v>
      </c>
      <c r="F22" s="17">
        <f t="shared" si="3"/>
        <v>38000000</v>
      </c>
    </row>
    <row r="23" spans="1:6" x14ac:dyDescent="0.25">
      <c r="A23" s="5" t="s">
        <v>22</v>
      </c>
      <c r="B23" s="18"/>
      <c r="C23" s="18"/>
      <c r="D23" s="18"/>
      <c r="E23" s="18"/>
      <c r="F23" s="18"/>
    </row>
    <row r="24" spans="1:6" x14ac:dyDescent="0.25">
      <c r="A24" s="5" t="s">
        <v>23</v>
      </c>
      <c r="B24" s="18">
        <v>109154000</v>
      </c>
      <c r="C24" s="18">
        <v>110375000</v>
      </c>
      <c r="D24" s="18">
        <v>38241000</v>
      </c>
      <c r="E24" s="18">
        <v>38118000</v>
      </c>
      <c r="F24" s="18">
        <v>38000000</v>
      </c>
    </row>
    <row r="25" spans="1:6" x14ac:dyDescent="0.25">
      <c r="B25" s="18"/>
      <c r="C25" s="18"/>
      <c r="D25" s="18"/>
      <c r="E25" s="18"/>
      <c r="F25" s="18"/>
    </row>
    <row r="26" spans="1:6" x14ac:dyDescent="0.25">
      <c r="A26" s="30" t="s">
        <v>48</v>
      </c>
      <c r="B26" s="17">
        <f t="shared" ref="B26:F26" si="4">SUM(B27:B32)</f>
        <v>70368000</v>
      </c>
      <c r="C26" s="17">
        <f>SUM(C27:C32)</f>
        <v>58374000</v>
      </c>
      <c r="D26" s="17">
        <f t="shared" si="4"/>
        <v>56466000</v>
      </c>
      <c r="E26" s="17">
        <f t="shared" si="4"/>
        <v>62865000</v>
      </c>
      <c r="F26" s="17">
        <f t="shared" si="4"/>
        <v>61566000</v>
      </c>
    </row>
    <row r="27" spans="1:6" x14ac:dyDescent="0.25">
      <c r="A27" s="5" t="s">
        <v>18</v>
      </c>
      <c r="B27" s="18">
        <v>21711000</v>
      </c>
      <c r="C27" s="18">
        <v>18798000</v>
      </c>
      <c r="D27" s="18">
        <v>33709000</v>
      </c>
      <c r="E27" s="18">
        <v>34593000</v>
      </c>
      <c r="F27" s="18">
        <v>34141000</v>
      </c>
    </row>
    <row r="28" spans="1:6" x14ac:dyDescent="0.25">
      <c r="A28" s="5" t="s">
        <v>24</v>
      </c>
      <c r="B28" s="18">
        <v>16342000</v>
      </c>
      <c r="C28" s="18"/>
      <c r="E28" s="18"/>
      <c r="F28" s="18"/>
    </row>
    <row r="29" spans="1:6" x14ac:dyDescent="0.25">
      <c r="A29" s="5" t="s">
        <v>25</v>
      </c>
      <c r="B29" s="18">
        <v>951000</v>
      </c>
      <c r="C29" s="18">
        <v>1121000</v>
      </c>
      <c r="D29" s="18">
        <v>1717000</v>
      </c>
      <c r="E29" s="18">
        <v>4620000</v>
      </c>
      <c r="F29" s="18">
        <v>978000</v>
      </c>
    </row>
    <row r="30" spans="1:6" x14ac:dyDescent="0.25">
      <c r="A30" s="5" t="s">
        <v>26</v>
      </c>
      <c r="B30" s="18">
        <v>18827000</v>
      </c>
      <c r="C30" s="18">
        <v>23002000</v>
      </c>
      <c r="D30" s="18">
        <v>9517000</v>
      </c>
      <c r="E30" s="18">
        <v>9531000</v>
      </c>
      <c r="F30" s="18">
        <v>9979000</v>
      </c>
    </row>
    <row r="31" spans="1:6" x14ac:dyDescent="0.25">
      <c r="A31" s="5" t="s">
        <v>27</v>
      </c>
      <c r="B31" s="18">
        <v>5587000</v>
      </c>
      <c r="C31" s="18">
        <v>8535000</v>
      </c>
      <c r="D31" s="18">
        <v>3988000</v>
      </c>
      <c r="E31" s="18">
        <v>6597000</v>
      </c>
      <c r="F31" s="18">
        <v>8990000</v>
      </c>
    </row>
    <row r="32" spans="1:6" x14ac:dyDescent="0.25">
      <c r="A32" s="5" t="s">
        <v>28</v>
      </c>
      <c r="B32" s="18">
        <v>6950000</v>
      </c>
      <c r="C32" s="18">
        <v>6918000</v>
      </c>
      <c r="D32" s="18">
        <v>7535000</v>
      </c>
      <c r="E32" s="18">
        <v>7524000</v>
      </c>
      <c r="F32" s="18">
        <v>7478000</v>
      </c>
    </row>
    <row r="33" spans="1:6" x14ac:dyDescent="0.25">
      <c r="B33" s="18"/>
      <c r="C33" s="18"/>
      <c r="D33" s="18"/>
      <c r="E33" s="18"/>
      <c r="F33" s="18"/>
    </row>
    <row r="34" spans="1:6" x14ac:dyDescent="0.25">
      <c r="A34" s="2"/>
      <c r="B34" s="17">
        <f t="shared" ref="B34:F34" si="5">SUM(B22,B26)</f>
        <v>179522000</v>
      </c>
      <c r="C34" s="17">
        <f t="shared" si="5"/>
        <v>168749000</v>
      </c>
      <c r="D34" s="17">
        <f t="shared" si="5"/>
        <v>94707000</v>
      </c>
      <c r="E34" s="17">
        <f t="shared" si="5"/>
        <v>100983000</v>
      </c>
      <c r="F34" s="17">
        <f t="shared" si="5"/>
        <v>99566000</v>
      </c>
    </row>
    <row r="35" spans="1:6" x14ac:dyDescent="0.25">
      <c r="A35" s="2"/>
      <c r="B35" s="17"/>
      <c r="C35" s="17"/>
      <c r="D35" s="17"/>
      <c r="E35" s="17"/>
      <c r="F35" s="17"/>
    </row>
    <row r="36" spans="1:6" x14ac:dyDescent="0.25">
      <c r="A36" s="30" t="s">
        <v>49</v>
      </c>
      <c r="B36" s="17">
        <f t="shared" ref="B36:F36" si="6">SUM(B37:B39)</f>
        <v>853623000</v>
      </c>
      <c r="C36" s="17">
        <f t="shared" si="6"/>
        <v>860625000</v>
      </c>
      <c r="D36" s="17">
        <f t="shared" si="6"/>
        <v>942663000</v>
      </c>
      <c r="E36" s="17">
        <f t="shared" si="6"/>
        <v>356645000</v>
      </c>
      <c r="F36" s="17">
        <f t="shared" si="6"/>
        <v>937261000</v>
      </c>
    </row>
    <row r="37" spans="1:6" x14ac:dyDescent="0.25">
      <c r="A37" t="s">
        <v>12</v>
      </c>
      <c r="B37" s="18">
        <v>179764000</v>
      </c>
      <c r="C37" s="18">
        <v>179764000</v>
      </c>
      <c r="D37" s="18">
        <v>179764000</v>
      </c>
      <c r="E37" s="18">
        <v>179764000</v>
      </c>
      <c r="F37" s="18">
        <v>179764000</v>
      </c>
    </row>
    <row r="38" spans="1:6" x14ac:dyDescent="0.25">
      <c r="A38" t="s">
        <v>9</v>
      </c>
      <c r="B38" s="18">
        <v>108243000</v>
      </c>
      <c r="C38" s="18">
        <v>115258000</v>
      </c>
      <c r="D38" s="18">
        <v>125335000</v>
      </c>
      <c r="E38" s="18">
        <v>113126000</v>
      </c>
      <c r="F38" s="18">
        <v>119961000</v>
      </c>
    </row>
    <row r="39" spans="1:6" x14ac:dyDescent="0.25">
      <c r="A39" t="s">
        <v>15</v>
      </c>
      <c r="B39" s="18">
        <v>565616000</v>
      </c>
      <c r="C39" s="18">
        <v>565603000</v>
      </c>
      <c r="D39" s="18">
        <v>637564000</v>
      </c>
      <c r="E39" s="18">
        <v>63755000</v>
      </c>
      <c r="F39" s="18">
        <v>637536000</v>
      </c>
    </row>
    <row r="40" spans="1:6" x14ac:dyDescent="0.25">
      <c r="B40" s="18"/>
      <c r="C40" s="18"/>
      <c r="D40" s="18"/>
      <c r="E40" s="18"/>
      <c r="F40" s="18"/>
    </row>
    <row r="41" spans="1:6" x14ac:dyDescent="0.25">
      <c r="A41" s="2"/>
      <c r="B41" s="17">
        <f t="shared" ref="B41:F41" si="7">SUM(B36,B34)</f>
        <v>1033145000</v>
      </c>
      <c r="C41" s="17">
        <f t="shared" si="7"/>
        <v>1029374000</v>
      </c>
      <c r="D41" s="17">
        <f t="shared" si="7"/>
        <v>1037370000</v>
      </c>
      <c r="E41" s="17">
        <f t="shared" si="7"/>
        <v>457628000</v>
      </c>
      <c r="F41" s="17">
        <f t="shared" si="7"/>
        <v>1036827000</v>
      </c>
    </row>
    <row r="42" spans="1:6" x14ac:dyDescent="0.25">
      <c r="B42" s="1"/>
      <c r="C42" s="1"/>
      <c r="D42" s="10"/>
      <c r="E42" s="10"/>
      <c r="F42" s="10"/>
    </row>
    <row r="43" spans="1:6" x14ac:dyDescent="0.25">
      <c r="A43" s="33" t="s">
        <v>50</v>
      </c>
      <c r="B43" s="11">
        <f t="shared" ref="B43:F43" si="8">B36/(B37/10)</f>
        <v>47.485759106383924</v>
      </c>
      <c r="C43" s="11">
        <f t="shared" si="8"/>
        <v>47.875269798179836</v>
      </c>
      <c r="D43" s="11">
        <f t="shared" si="8"/>
        <v>52.438919917224808</v>
      </c>
      <c r="E43" s="11">
        <f t="shared" si="8"/>
        <v>19.839623061347101</v>
      </c>
      <c r="F43" s="11">
        <f t="shared" si="8"/>
        <v>52.138414810529362</v>
      </c>
    </row>
    <row r="44" spans="1:6" x14ac:dyDescent="0.25">
      <c r="A44" s="33" t="s">
        <v>51</v>
      </c>
      <c r="B44" s="4">
        <f>B37/10</f>
        <v>17976400</v>
      </c>
      <c r="C44" s="4">
        <f t="shared" ref="C44:F44" si="9">C37/10</f>
        <v>17976400</v>
      </c>
      <c r="D44" s="4">
        <f t="shared" si="9"/>
        <v>17976400</v>
      </c>
      <c r="E44" s="4">
        <f t="shared" si="9"/>
        <v>17976400</v>
      </c>
      <c r="F44" s="4">
        <f t="shared" si="9"/>
        <v>17976400</v>
      </c>
    </row>
    <row r="45" spans="1:6" x14ac:dyDescent="0.25">
      <c r="C45" s="2"/>
      <c r="D45" s="2"/>
      <c r="E45" s="2"/>
      <c r="F45" s="2"/>
    </row>
    <row r="46" spans="1:6" x14ac:dyDescent="0.25">
      <c r="B46" s="4"/>
      <c r="C46" s="4"/>
      <c r="D46" s="4"/>
      <c r="E46" s="4"/>
      <c r="F46" s="4"/>
    </row>
    <row r="47" spans="1:6" x14ac:dyDescent="0.25">
      <c r="F47" s="1"/>
    </row>
    <row r="48" spans="1:6" x14ac:dyDescent="0.25">
      <c r="B48" s="2"/>
      <c r="C48" s="11"/>
      <c r="D48" s="2"/>
      <c r="E48" s="2"/>
      <c r="F48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8"/>
  <sheetViews>
    <sheetView workbookViewId="0">
      <pane xSplit="1" ySplit="5" topLeftCell="C16" activePane="bottomRight" state="frozen"/>
      <selection pane="topRight" activeCell="B1" sqref="B1"/>
      <selection pane="bottomLeft" activeCell="A6" sqref="A6"/>
      <selection pane="bottomRight" activeCell="F29" sqref="F29"/>
    </sheetView>
  </sheetViews>
  <sheetFormatPr defaultRowHeight="15" x14ac:dyDescent="0.25"/>
  <cols>
    <col min="1" max="1" width="36.85546875" bestFit="1" customWidth="1"/>
    <col min="2" max="6" width="12.5703125" bestFit="1" customWidth="1"/>
  </cols>
  <sheetData>
    <row r="1" spans="1:6" ht="15.75" x14ac:dyDescent="0.25">
      <c r="A1" s="3" t="s">
        <v>19</v>
      </c>
    </row>
    <row r="2" spans="1:6" ht="15.75" x14ac:dyDescent="0.25">
      <c r="A2" s="3" t="s">
        <v>52</v>
      </c>
      <c r="B2" s="15"/>
      <c r="C2" s="15"/>
      <c r="D2" s="15"/>
      <c r="E2" s="15"/>
      <c r="F2" s="15"/>
    </row>
    <row r="3" spans="1:6" ht="15.75" x14ac:dyDescent="0.25">
      <c r="A3" s="3" t="s">
        <v>77</v>
      </c>
      <c r="B3" s="15"/>
      <c r="C3" s="15"/>
      <c r="D3" s="15"/>
      <c r="E3" s="15"/>
      <c r="F3" s="15"/>
    </row>
    <row r="4" spans="1:6" x14ac:dyDescent="0.25">
      <c r="B4" s="2" t="s">
        <v>78</v>
      </c>
      <c r="C4" s="2" t="s">
        <v>79</v>
      </c>
      <c r="D4" s="2" t="s">
        <v>80</v>
      </c>
      <c r="E4" s="2" t="s">
        <v>81</v>
      </c>
      <c r="F4" s="2" t="s">
        <v>82</v>
      </c>
    </row>
    <row r="5" spans="1:6" ht="15.75" x14ac:dyDescent="0.25">
      <c r="A5" s="3"/>
      <c r="B5" s="36">
        <v>43100</v>
      </c>
      <c r="C5" s="36">
        <v>43190</v>
      </c>
      <c r="D5" s="36">
        <v>43373</v>
      </c>
      <c r="E5" s="36">
        <v>43465</v>
      </c>
      <c r="F5" s="36">
        <v>43555</v>
      </c>
    </row>
    <row r="6" spans="1:6" x14ac:dyDescent="0.25">
      <c r="A6" s="33" t="s">
        <v>53</v>
      </c>
      <c r="B6" s="18">
        <v>186417000</v>
      </c>
      <c r="C6" s="18">
        <v>279195000</v>
      </c>
      <c r="D6" s="18">
        <v>98356000</v>
      </c>
      <c r="E6" s="18">
        <v>194520000</v>
      </c>
      <c r="F6" s="18">
        <v>282436000</v>
      </c>
    </row>
    <row r="7" spans="1:6" x14ac:dyDescent="0.25">
      <c r="A7" t="s">
        <v>54</v>
      </c>
      <c r="B7" s="20">
        <v>79476000</v>
      </c>
      <c r="C7" s="20">
        <v>118415000</v>
      </c>
      <c r="D7" s="20">
        <v>42033000</v>
      </c>
      <c r="E7" s="20">
        <v>82163000</v>
      </c>
      <c r="F7" s="20">
        <v>119730000</v>
      </c>
    </row>
    <row r="8" spans="1:6" x14ac:dyDescent="0.25">
      <c r="A8" s="33" t="s">
        <v>3</v>
      </c>
      <c r="B8" s="17">
        <f>B6-B7</f>
        <v>106941000</v>
      </c>
      <c r="C8" s="17">
        <f t="shared" ref="C8:F8" si="0">C6-C7</f>
        <v>160780000</v>
      </c>
      <c r="D8" s="17">
        <f t="shared" si="0"/>
        <v>56323000</v>
      </c>
      <c r="E8" s="17">
        <f t="shared" si="0"/>
        <v>112357000</v>
      </c>
      <c r="F8" s="17">
        <f t="shared" si="0"/>
        <v>162706000</v>
      </c>
    </row>
    <row r="9" spans="1:6" x14ac:dyDescent="0.25">
      <c r="A9" s="2"/>
      <c r="B9" s="17"/>
      <c r="C9" s="17"/>
      <c r="D9" s="17"/>
      <c r="E9" s="17"/>
      <c r="F9" s="17"/>
    </row>
    <row r="10" spans="1:6" x14ac:dyDescent="0.25">
      <c r="A10" s="33" t="s">
        <v>55</v>
      </c>
      <c r="B10" s="22">
        <f>SUM(B11)</f>
        <v>86238000</v>
      </c>
      <c r="C10" s="22">
        <f t="shared" ref="C10:F10" si="1">SUM(C11)</f>
        <v>130023000</v>
      </c>
      <c r="D10" s="22">
        <f t="shared" si="1"/>
        <v>44488000</v>
      </c>
      <c r="E10" s="22">
        <f t="shared" si="1"/>
        <v>88980000</v>
      </c>
      <c r="F10" s="22">
        <f t="shared" si="1"/>
        <v>131986000</v>
      </c>
    </row>
    <row r="11" spans="1:6" x14ac:dyDescent="0.25">
      <c r="A11" s="5" t="s">
        <v>11</v>
      </c>
      <c r="B11" s="19">
        <v>86238000</v>
      </c>
      <c r="C11" s="19">
        <v>130023000</v>
      </c>
      <c r="D11" s="19">
        <v>44488000</v>
      </c>
      <c r="E11" s="19">
        <v>88980000</v>
      </c>
      <c r="F11" s="19">
        <v>131986000</v>
      </c>
    </row>
    <row r="12" spans="1:6" x14ac:dyDescent="0.25">
      <c r="A12" s="33" t="s">
        <v>4</v>
      </c>
      <c r="B12" s="23">
        <f>B8-B10</f>
        <v>20703000</v>
      </c>
      <c r="C12" s="23">
        <f t="shared" ref="C12:F12" si="2">C8-C10</f>
        <v>30757000</v>
      </c>
      <c r="D12" s="23">
        <f t="shared" si="2"/>
        <v>11835000</v>
      </c>
      <c r="E12" s="23">
        <f t="shared" si="2"/>
        <v>23377000</v>
      </c>
      <c r="F12" s="23">
        <f t="shared" si="2"/>
        <v>30720000</v>
      </c>
    </row>
    <row r="13" spans="1:6" x14ac:dyDescent="0.25">
      <c r="A13" s="34" t="s">
        <v>56</v>
      </c>
      <c r="B13" s="21"/>
      <c r="C13" s="21"/>
      <c r="D13" s="21"/>
      <c r="E13" s="21"/>
      <c r="F13" s="21"/>
    </row>
    <row r="14" spans="1:6" x14ac:dyDescent="0.25">
      <c r="A14" s="5" t="s">
        <v>14</v>
      </c>
      <c r="B14" s="24"/>
      <c r="C14" s="24"/>
      <c r="D14" s="24"/>
      <c r="E14" s="24"/>
      <c r="F14" s="24"/>
    </row>
    <row r="15" spans="1:6" x14ac:dyDescent="0.25">
      <c r="A15" s="5" t="s">
        <v>37</v>
      </c>
      <c r="B15" s="24"/>
      <c r="C15" s="24"/>
      <c r="D15" s="24"/>
      <c r="E15" s="24"/>
      <c r="F15" s="24"/>
    </row>
    <row r="16" spans="1:6" x14ac:dyDescent="0.25">
      <c r="A16" s="5" t="s">
        <v>29</v>
      </c>
      <c r="B16" s="24">
        <v>1629000</v>
      </c>
      <c r="C16" s="24">
        <v>3305000</v>
      </c>
      <c r="D16" s="24">
        <v>382000</v>
      </c>
      <c r="E16" s="24">
        <v>1930000</v>
      </c>
      <c r="F16" s="24">
        <v>4138000</v>
      </c>
    </row>
    <row r="17" spans="1:6" x14ac:dyDescent="0.25">
      <c r="A17" s="33" t="s">
        <v>57</v>
      </c>
      <c r="B17" s="23">
        <f>B12-B14+B15+B16</f>
        <v>22332000</v>
      </c>
      <c r="C17" s="23">
        <f t="shared" ref="C17:F17" si="3">C12-C14+C15+C16</f>
        <v>34062000</v>
      </c>
      <c r="D17" s="23">
        <f t="shared" si="3"/>
        <v>12217000</v>
      </c>
      <c r="E17" s="23">
        <f t="shared" si="3"/>
        <v>25307000</v>
      </c>
      <c r="F17" s="23">
        <f t="shared" si="3"/>
        <v>34858000</v>
      </c>
    </row>
    <row r="18" spans="1:6" x14ac:dyDescent="0.25">
      <c r="A18" s="5" t="s">
        <v>13</v>
      </c>
      <c r="B18" s="24">
        <v>1063000</v>
      </c>
      <c r="C18" s="24">
        <v>1622000</v>
      </c>
      <c r="D18" s="24">
        <v>582000</v>
      </c>
      <c r="E18" s="24">
        <v>1205000</v>
      </c>
      <c r="F18" s="24">
        <v>1660000</v>
      </c>
    </row>
    <row r="19" spans="1:6" x14ac:dyDescent="0.25">
      <c r="A19" s="33" t="s">
        <v>58</v>
      </c>
      <c r="B19" s="21">
        <f>B17-B18</f>
        <v>21269000</v>
      </c>
      <c r="C19" s="21">
        <f t="shared" ref="C19:F19" si="4">C17-C18</f>
        <v>32440000</v>
      </c>
      <c r="D19" s="21">
        <f t="shared" si="4"/>
        <v>11635000</v>
      </c>
      <c r="E19" s="21">
        <f t="shared" si="4"/>
        <v>24102000</v>
      </c>
      <c r="F19" s="21">
        <f t="shared" si="4"/>
        <v>33198000</v>
      </c>
    </row>
    <row r="20" spans="1:6" x14ac:dyDescent="0.25">
      <c r="A20" s="2"/>
      <c r="B20" s="21"/>
      <c r="C20" s="21"/>
      <c r="D20" s="21"/>
      <c r="E20" s="21"/>
      <c r="F20" s="21"/>
    </row>
    <row r="21" spans="1:6" x14ac:dyDescent="0.25">
      <c r="A21" s="30" t="s">
        <v>59</v>
      </c>
      <c r="B21" s="21">
        <f t="shared" ref="B21:F21" si="5">SUM(B22:B23)</f>
        <v>-5968000</v>
      </c>
      <c r="C21" s="21">
        <f t="shared" si="5"/>
        <v>-10142000</v>
      </c>
      <c r="D21" s="21">
        <f t="shared" si="5"/>
        <v>-2913000</v>
      </c>
      <c r="E21" s="21">
        <f t="shared" si="5"/>
        <v>-6035000</v>
      </c>
      <c r="F21" s="21">
        <f t="shared" si="5"/>
        <v>-8312000</v>
      </c>
    </row>
    <row r="22" spans="1:6" x14ac:dyDescent="0.25">
      <c r="A22" s="5" t="s">
        <v>7</v>
      </c>
      <c r="B22" s="24">
        <v>-5270000</v>
      </c>
      <c r="C22" s="24">
        <v>-8219000</v>
      </c>
      <c r="D22" s="24">
        <v>-3039000</v>
      </c>
      <c r="E22" s="24">
        <v>-6281000</v>
      </c>
      <c r="F22" s="24">
        <v>-8674000</v>
      </c>
    </row>
    <row r="23" spans="1:6" x14ac:dyDescent="0.25">
      <c r="A23" s="5" t="s">
        <v>8</v>
      </c>
      <c r="B23" s="24">
        <v>-698000</v>
      </c>
      <c r="C23" s="24">
        <v>-1923000</v>
      </c>
      <c r="D23" s="24">
        <v>126000</v>
      </c>
      <c r="E23" s="24">
        <v>246000</v>
      </c>
      <c r="F23" s="24">
        <v>362000</v>
      </c>
    </row>
    <row r="24" spans="1:6" x14ac:dyDescent="0.25">
      <c r="A24" s="14"/>
      <c r="B24" s="24"/>
      <c r="C24" s="24"/>
      <c r="D24" s="24"/>
      <c r="E24" s="24"/>
      <c r="F24" s="24"/>
    </row>
    <row r="25" spans="1:6" x14ac:dyDescent="0.25">
      <c r="A25" s="33" t="s">
        <v>60</v>
      </c>
      <c r="B25" s="25">
        <f>B19+B21</f>
        <v>15301000</v>
      </c>
      <c r="C25" s="25">
        <f t="shared" ref="C25:F25" si="6">C19+C21</f>
        <v>22298000</v>
      </c>
      <c r="D25" s="25">
        <f t="shared" si="6"/>
        <v>8722000</v>
      </c>
      <c r="E25" s="25">
        <f t="shared" si="6"/>
        <v>18067000</v>
      </c>
      <c r="F25" s="25">
        <f t="shared" si="6"/>
        <v>24886000</v>
      </c>
    </row>
    <row r="26" spans="1:6" x14ac:dyDescent="0.25">
      <c r="A26" s="2"/>
      <c r="B26" s="8"/>
      <c r="C26" s="7"/>
      <c r="D26" s="7"/>
      <c r="E26" s="7"/>
      <c r="F26" s="7"/>
    </row>
    <row r="27" spans="1:6" x14ac:dyDescent="0.25">
      <c r="A27" s="33" t="s">
        <v>61</v>
      </c>
      <c r="B27" s="9">
        <f>B25/('1'!B37/10)</f>
        <v>0.85117153601388484</v>
      </c>
      <c r="C27" s="9">
        <f>C25/('1'!C37/10)</f>
        <v>1.240404085356356</v>
      </c>
      <c r="D27" s="9">
        <f>D25/('1'!D37/10)</f>
        <v>0.48519169577891014</v>
      </c>
      <c r="E27" s="9">
        <f>E25/('1'!E37/10)</f>
        <v>1.0050399412563138</v>
      </c>
      <c r="F27" s="9">
        <f>F25/('1'!F37/10)</f>
        <v>1.3843706192563583</v>
      </c>
    </row>
    <row r="28" spans="1:6" x14ac:dyDescent="0.25">
      <c r="A28" s="34" t="s">
        <v>62</v>
      </c>
      <c r="B28">
        <f>'1'!B37/10</f>
        <v>17976400</v>
      </c>
      <c r="C28">
        <f>'1'!C37/10</f>
        <v>17976400</v>
      </c>
      <c r="D28">
        <f>'1'!D37/10</f>
        <v>17976400</v>
      </c>
      <c r="E28">
        <f>'1'!E37/10</f>
        <v>17976400</v>
      </c>
      <c r="F28">
        <f>'1'!F37/10</f>
        <v>17976400</v>
      </c>
    </row>
    <row r="48" spans="1:2" x14ac:dyDescent="0.25">
      <c r="A48" s="6"/>
      <c r="B48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4"/>
  <sheetViews>
    <sheetView tabSelected="1" zoomScaleNormal="100" workbookViewId="0">
      <pane xSplit="1" ySplit="5" topLeftCell="E15" activePane="bottomRight" state="frozen"/>
      <selection pane="topRight" activeCell="B1" sqref="B1"/>
      <selection pane="bottomLeft" activeCell="A6" sqref="A6"/>
      <selection pane="bottomRight" activeCell="M28" sqref="M28"/>
    </sheetView>
  </sheetViews>
  <sheetFormatPr defaultRowHeight="15" x14ac:dyDescent="0.25"/>
  <cols>
    <col min="1" max="1" width="39" bestFit="1" customWidth="1"/>
    <col min="2" max="3" width="16.140625" bestFit="1" customWidth="1"/>
    <col min="4" max="5" width="16" bestFit="1" customWidth="1"/>
    <col min="6" max="6" width="16.140625" bestFit="1" customWidth="1"/>
  </cols>
  <sheetData>
    <row r="1" spans="1:6" ht="15.75" x14ac:dyDescent="0.25">
      <c r="A1" s="3" t="s">
        <v>19</v>
      </c>
    </row>
    <row r="2" spans="1:6" ht="15.75" x14ac:dyDescent="0.25">
      <c r="A2" s="3" t="s">
        <v>63</v>
      </c>
      <c r="B2" s="3"/>
      <c r="C2" s="3"/>
      <c r="D2" s="3"/>
      <c r="E2" s="3"/>
      <c r="F2" s="12"/>
    </row>
    <row r="3" spans="1:6" ht="15.75" x14ac:dyDescent="0.25">
      <c r="A3" s="3" t="s">
        <v>77</v>
      </c>
      <c r="B3" s="3"/>
      <c r="C3" s="3"/>
      <c r="D3" s="3"/>
      <c r="E3" s="3"/>
      <c r="F3" s="13"/>
    </row>
    <row r="4" spans="1:6" x14ac:dyDescent="0.25">
      <c r="B4" s="2" t="s">
        <v>78</v>
      </c>
      <c r="C4" s="2" t="s">
        <v>79</v>
      </c>
      <c r="D4" s="2" t="s">
        <v>80</v>
      </c>
      <c r="E4" s="2" t="s">
        <v>81</v>
      </c>
      <c r="F4" s="2" t="s">
        <v>82</v>
      </c>
    </row>
    <row r="5" spans="1:6" ht="15.75" x14ac:dyDescent="0.25">
      <c r="A5" s="3"/>
      <c r="B5" s="36">
        <v>43100</v>
      </c>
      <c r="C5" s="36">
        <v>43190</v>
      </c>
      <c r="D5" s="36">
        <v>43373</v>
      </c>
      <c r="E5" s="36">
        <v>43465</v>
      </c>
      <c r="F5" s="36">
        <v>43555</v>
      </c>
    </row>
    <row r="6" spans="1:6" x14ac:dyDescent="0.25">
      <c r="A6" s="33" t="s">
        <v>64</v>
      </c>
      <c r="B6" s="18"/>
      <c r="C6" s="18"/>
      <c r="D6" s="18"/>
      <c r="E6" s="18"/>
      <c r="F6" s="18"/>
    </row>
    <row r="7" spans="1:6" x14ac:dyDescent="0.25">
      <c r="A7" t="s">
        <v>30</v>
      </c>
      <c r="B7" s="18">
        <v>191592000</v>
      </c>
      <c r="C7" s="18">
        <v>281232000</v>
      </c>
      <c r="D7" s="18">
        <v>98340000</v>
      </c>
      <c r="E7" s="18">
        <v>192148000</v>
      </c>
      <c r="F7" s="18">
        <v>281780000</v>
      </c>
    </row>
    <row r="8" spans="1:6" x14ac:dyDescent="0.25">
      <c r="A8" s="5" t="s">
        <v>31</v>
      </c>
      <c r="B8" s="18">
        <v>-156477000</v>
      </c>
      <c r="C8" s="18">
        <v>-230977000</v>
      </c>
      <c r="D8" s="18">
        <v>-82829000</v>
      </c>
      <c r="E8" s="18">
        <v>-158425000</v>
      </c>
      <c r="F8" s="18">
        <v>-233326000</v>
      </c>
    </row>
    <row r="9" spans="1:6" x14ac:dyDescent="0.25">
      <c r="A9" s="5" t="s">
        <v>14</v>
      </c>
      <c r="B9" s="18"/>
      <c r="C9" s="18"/>
      <c r="D9" s="18"/>
      <c r="E9" s="18"/>
      <c r="F9" s="18"/>
    </row>
    <row r="10" spans="1:6" x14ac:dyDescent="0.25">
      <c r="A10" s="5" t="s">
        <v>32</v>
      </c>
      <c r="B10" s="18">
        <v>-11960000</v>
      </c>
      <c r="C10" s="18">
        <v>-13057000</v>
      </c>
      <c r="D10" s="18">
        <v>-2321000</v>
      </c>
      <c r="E10" s="18">
        <v>-3803000</v>
      </c>
      <c r="F10" s="18">
        <v>-8035000</v>
      </c>
    </row>
    <row r="11" spans="1:6" x14ac:dyDescent="0.25">
      <c r="A11" s="2"/>
      <c r="B11" s="23">
        <f t="shared" ref="B11:F11" si="0">SUM(B7:B10)</f>
        <v>23155000</v>
      </c>
      <c r="C11" s="23">
        <f t="shared" si="0"/>
        <v>37198000</v>
      </c>
      <c r="D11" s="23">
        <f t="shared" si="0"/>
        <v>13190000</v>
      </c>
      <c r="E11" s="23">
        <f t="shared" si="0"/>
        <v>29920000</v>
      </c>
      <c r="F11" s="23">
        <f t="shared" si="0"/>
        <v>40419000</v>
      </c>
    </row>
    <row r="12" spans="1:6" x14ac:dyDescent="0.25">
      <c r="B12" s="18"/>
      <c r="C12" s="18"/>
      <c r="D12" s="18"/>
      <c r="E12" s="18"/>
      <c r="F12" s="18"/>
    </row>
    <row r="13" spans="1:6" x14ac:dyDescent="0.25">
      <c r="A13" s="33" t="s">
        <v>65</v>
      </c>
      <c r="B13" s="18"/>
      <c r="C13" s="18"/>
      <c r="D13" s="18"/>
      <c r="E13" s="18"/>
      <c r="F13" s="18"/>
    </row>
    <row r="14" spans="1:6" x14ac:dyDescent="0.25">
      <c r="A14" t="s">
        <v>33</v>
      </c>
      <c r="B14" s="18">
        <v>-17875000</v>
      </c>
      <c r="C14" s="18">
        <v>-23016000</v>
      </c>
      <c r="D14" s="18">
        <v>-1520000</v>
      </c>
      <c r="E14" s="18">
        <v>-3561000</v>
      </c>
      <c r="F14" s="18">
        <v>-5122000</v>
      </c>
    </row>
    <row r="15" spans="1:6" x14ac:dyDescent="0.25">
      <c r="A15" s="5" t="s">
        <v>34</v>
      </c>
      <c r="B15" s="18">
        <v>658000</v>
      </c>
      <c r="C15" s="18">
        <v>2085000</v>
      </c>
      <c r="D15" s="18"/>
      <c r="E15" s="18"/>
      <c r="F15" s="18"/>
    </row>
    <row r="16" spans="1:6" x14ac:dyDescent="0.25">
      <c r="A16" t="s">
        <v>20</v>
      </c>
      <c r="B16" s="18"/>
      <c r="C16" s="18"/>
      <c r="D16" s="18"/>
      <c r="E16" s="18"/>
      <c r="F16" s="18"/>
    </row>
    <row r="17" spans="1:6" x14ac:dyDescent="0.25">
      <c r="A17" t="s">
        <v>83</v>
      </c>
      <c r="B17" s="18"/>
      <c r="C17" s="18"/>
      <c r="D17" s="18"/>
      <c r="E17" s="18">
        <v>-70000000</v>
      </c>
      <c r="F17" s="18">
        <v>-70000000</v>
      </c>
    </row>
    <row r="18" spans="1:6" x14ac:dyDescent="0.25">
      <c r="A18" t="s">
        <v>38</v>
      </c>
      <c r="B18" s="18"/>
      <c r="C18" s="18"/>
      <c r="D18" s="18"/>
      <c r="E18" s="18"/>
      <c r="F18" s="18">
        <v>1663000</v>
      </c>
    </row>
    <row r="19" spans="1:6" x14ac:dyDescent="0.25">
      <c r="A19" t="s">
        <v>39</v>
      </c>
      <c r="B19" s="18"/>
      <c r="C19" s="18"/>
      <c r="D19" s="18"/>
      <c r="E19" s="18">
        <v>1167000</v>
      </c>
      <c r="F19" s="18">
        <v>1167000</v>
      </c>
    </row>
    <row r="20" spans="1:6" x14ac:dyDescent="0.25">
      <c r="A20" s="2"/>
      <c r="B20" s="23">
        <f>SUM(B14:B19)</f>
        <v>-17217000</v>
      </c>
      <c r="C20" s="23">
        <f t="shared" ref="C20:F20" si="1">SUM(C14:C19)</f>
        <v>-20931000</v>
      </c>
      <c r="D20" s="23">
        <f t="shared" si="1"/>
        <v>-1520000</v>
      </c>
      <c r="E20" s="23">
        <f t="shared" si="1"/>
        <v>-72394000</v>
      </c>
      <c r="F20" s="23">
        <f t="shared" si="1"/>
        <v>-72292000</v>
      </c>
    </row>
    <row r="21" spans="1:6" x14ac:dyDescent="0.25">
      <c r="B21" s="18"/>
      <c r="C21" s="18"/>
      <c r="D21" s="18"/>
      <c r="E21" s="18"/>
      <c r="F21" s="18"/>
    </row>
    <row r="22" spans="1:6" x14ac:dyDescent="0.25">
      <c r="A22" s="33" t="s">
        <v>66</v>
      </c>
      <c r="B22" s="18"/>
      <c r="C22" s="18"/>
      <c r="D22" s="18"/>
      <c r="E22" s="18"/>
      <c r="F22" s="18"/>
    </row>
    <row r="23" spans="1:6" x14ac:dyDescent="0.25">
      <c r="A23" s="5" t="s">
        <v>35</v>
      </c>
      <c r="B23" s="18"/>
      <c r="C23" s="18"/>
      <c r="D23" s="18"/>
      <c r="E23" s="18"/>
      <c r="F23" s="18"/>
    </row>
    <row r="24" spans="1:6" x14ac:dyDescent="0.25">
      <c r="A24" s="5" t="s">
        <v>40</v>
      </c>
      <c r="B24" s="18"/>
      <c r="C24" s="18">
        <v>-16343000</v>
      </c>
      <c r="D24" s="18">
        <v>616000</v>
      </c>
      <c r="E24" s="18">
        <v>-21572000</v>
      </c>
      <c r="F24" s="18">
        <v>-21571000</v>
      </c>
    </row>
    <row r="25" spans="1:6" x14ac:dyDescent="0.25">
      <c r="A25" s="5" t="s">
        <v>36</v>
      </c>
      <c r="B25" s="18"/>
      <c r="C25" s="18"/>
      <c r="D25" s="18"/>
      <c r="E25" s="18"/>
      <c r="F25" s="18"/>
    </row>
    <row r="26" spans="1:6" x14ac:dyDescent="0.25">
      <c r="A26" s="5" t="s">
        <v>28</v>
      </c>
      <c r="B26" s="18">
        <v>430000</v>
      </c>
      <c r="C26" s="18">
        <v>398000</v>
      </c>
      <c r="D26" s="18"/>
      <c r="E26" s="18">
        <v>605000</v>
      </c>
      <c r="F26" s="18">
        <v>560000</v>
      </c>
    </row>
    <row r="27" spans="1:6" x14ac:dyDescent="0.25">
      <c r="A27" s="2"/>
      <c r="B27" s="28">
        <f t="shared" ref="B27:F27" si="2">SUM(B23:B26)</f>
        <v>430000</v>
      </c>
      <c r="C27" s="28">
        <f t="shared" si="2"/>
        <v>-15945000</v>
      </c>
      <c r="D27" s="28">
        <f t="shared" si="2"/>
        <v>616000</v>
      </c>
      <c r="E27" s="28">
        <f t="shared" si="2"/>
        <v>-20967000</v>
      </c>
      <c r="F27" s="28">
        <f t="shared" si="2"/>
        <v>-21011000</v>
      </c>
    </row>
    <row r="28" spans="1:6" x14ac:dyDescent="0.25">
      <c r="B28" s="18"/>
      <c r="C28" s="18"/>
      <c r="D28" s="18"/>
      <c r="E28" s="18"/>
      <c r="F28" s="18"/>
    </row>
    <row r="29" spans="1:6" x14ac:dyDescent="0.25">
      <c r="A29" s="2" t="s">
        <v>67</v>
      </c>
      <c r="B29" s="17">
        <f t="shared" ref="B29:F29" si="3">SUM(B11,B20,B27)</f>
        <v>6368000</v>
      </c>
      <c r="C29" s="17">
        <f t="shared" si="3"/>
        <v>322000</v>
      </c>
      <c r="D29" s="17">
        <f t="shared" si="3"/>
        <v>12286000</v>
      </c>
      <c r="E29" s="17">
        <f t="shared" si="3"/>
        <v>-63441000</v>
      </c>
      <c r="F29" s="17">
        <f t="shared" si="3"/>
        <v>-52884000</v>
      </c>
    </row>
    <row r="30" spans="1:6" x14ac:dyDescent="0.25">
      <c r="A30" s="34" t="s">
        <v>68</v>
      </c>
      <c r="B30" s="18">
        <v>92906000</v>
      </c>
      <c r="C30" s="18">
        <v>92906000</v>
      </c>
      <c r="D30" s="18">
        <v>98991000</v>
      </c>
      <c r="E30" s="18">
        <v>98991000</v>
      </c>
      <c r="F30" s="18">
        <v>98991000</v>
      </c>
    </row>
    <row r="31" spans="1:6" x14ac:dyDescent="0.25">
      <c r="A31" s="33" t="s">
        <v>69</v>
      </c>
      <c r="B31" s="17">
        <f>SUM(B29:B30)</f>
        <v>99274000</v>
      </c>
      <c r="C31" s="17">
        <f t="shared" ref="C31:F31" si="4">SUM(C29:C30)</f>
        <v>93228000</v>
      </c>
      <c r="D31" s="17">
        <f t="shared" si="4"/>
        <v>111277000</v>
      </c>
      <c r="E31" s="17">
        <f t="shared" si="4"/>
        <v>35550000</v>
      </c>
      <c r="F31" s="17">
        <f t="shared" si="4"/>
        <v>46107000</v>
      </c>
    </row>
    <row r="32" spans="1:6" x14ac:dyDescent="0.25">
      <c r="B32" s="16"/>
      <c r="C32" s="16"/>
      <c r="D32" s="16"/>
      <c r="E32" s="16"/>
      <c r="F32" s="16"/>
    </row>
    <row r="33" spans="1:7" x14ac:dyDescent="0.25">
      <c r="A33" s="33" t="s">
        <v>70</v>
      </c>
      <c r="B33" s="9">
        <f>B11/('1'!B37/10)</f>
        <v>1.2880777018757927</v>
      </c>
      <c r="C33" s="9">
        <f>C11/('1'!C37/10)</f>
        <v>2.0692685966044371</v>
      </c>
      <c r="D33" s="9">
        <f>D11/('1'!D37/10)</f>
        <v>0.73373979217195884</v>
      </c>
      <c r="E33" s="9">
        <f>E11/('1'!E37/10)</f>
        <v>1.6644044413786965</v>
      </c>
      <c r="F33" s="9">
        <f>F11/('1'!F37/10)</f>
        <v>2.2484479651098108</v>
      </c>
    </row>
    <row r="34" spans="1:7" x14ac:dyDescent="0.25">
      <c r="A34" s="33" t="s">
        <v>71</v>
      </c>
      <c r="B34">
        <f>'1'!B37/10</f>
        <v>17976400</v>
      </c>
      <c r="C34">
        <f>'1'!C37/10</f>
        <v>17976400</v>
      </c>
      <c r="D34">
        <f>'1'!D37/10</f>
        <v>17976400</v>
      </c>
      <c r="E34">
        <f>'1'!E37/10</f>
        <v>17976400</v>
      </c>
      <c r="F34">
        <f>'1'!F37/10</f>
        <v>17976400</v>
      </c>
      <c r="G34" t="e">
        <f>'1'!#REF!/10</f>
        <v>#REF!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21" sqref="C2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4" width="9.7109375" bestFit="1" customWidth="1"/>
    <col min="5" max="5" width="10.7109375" bestFit="1" customWidth="1"/>
    <col min="6" max="6" width="9.7109375" bestFit="1" customWidth="1"/>
  </cols>
  <sheetData>
    <row r="1" spans="1:8" ht="15.75" x14ac:dyDescent="0.25">
      <c r="A1" s="3" t="s">
        <v>19</v>
      </c>
    </row>
    <row r="2" spans="1:8" x14ac:dyDescent="0.25">
      <c r="A2" s="2" t="s">
        <v>72</v>
      </c>
    </row>
    <row r="3" spans="1:8" ht="15.75" x14ac:dyDescent="0.25">
      <c r="A3" s="3" t="s">
        <v>77</v>
      </c>
    </row>
    <row r="5" spans="1:8" x14ac:dyDescent="0.25">
      <c r="B5" t="s">
        <v>78</v>
      </c>
      <c r="C5" t="s">
        <v>79</v>
      </c>
      <c r="D5" t="s">
        <v>80</v>
      </c>
      <c r="E5" t="s">
        <v>81</v>
      </c>
      <c r="F5" t="s">
        <v>82</v>
      </c>
    </row>
    <row r="6" spans="1:8" x14ac:dyDescent="0.25">
      <c r="A6" s="2"/>
      <c r="B6" s="35">
        <v>43100</v>
      </c>
      <c r="C6" s="35">
        <v>43190</v>
      </c>
      <c r="D6" s="35">
        <v>43373</v>
      </c>
      <c r="E6" s="35">
        <v>43465</v>
      </c>
      <c r="F6" s="35">
        <v>43555</v>
      </c>
    </row>
    <row r="7" spans="1:8" x14ac:dyDescent="0.25">
      <c r="A7" s="5" t="s">
        <v>73</v>
      </c>
      <c r="B7" s="26">
        <f>'2'!B25/'1'!B18</f>
        <v>1.4810118618393353E-2</v>
      </c>
      <c r="C7" s="26">
        <f>'2'!C25/'1'!C18</f>
        <v>2.1978780196427093E-2</v>
      </c>
      <c r="D7" s="26">
        <f>'2'!D25/'1'!D18</f>
        <v>8.4078004954837721E-3</v>
      </c>
      <c r="E7" s="26">
        <f>'2'!E25/'1'!E18</f>
        <v>1.7516576613086969E-2</v>
      </c>
      <c r="F7" s="26">
        <f>'2'!F25/'1'!F18</f>
        <v>2.573986866316311E-2</v>
      </c>
      <c r="G7" s="26"/>
      <c r="H7" s="26"/>
    </row>
    <row r="8" spans="1:8" x14ac:dyDescent="0.25">
      <c r="A8" s="5" t="s">
        <v>74</v>
      </c>
      <c r="B8" s="26">
        <f>'2'!B25/'1'!B36</f>
        <v>1.7924774754194767E-2</v>
      </c>
      <c r="C8" s="26">
        <f>'2'!C25/'1'!C36</f>
        <v>2.5909077705156137E-2</v>
      </c>
      <c r="D8" s="26">
        <f>'2'!D25/'1'!D36</f>
        <v>9.2525112367834537E-3</v>
      </c>
      <c r="E8" s="26">
        <f>'2'!E25/'1'!E36</f>
        <v>5.0658217555272049E-2</v>
      </c>
      <c r="F8" s="26">
        <f>'2'!F25/'1'!F36</f>
        <v>2.6551835614626023E-2</v>
      </c>
      <c r="G8" s="26"/>
      <c r="H8" s="26"/>
    </row>
    <row r="9" spans="1:8" x14ac:dyDescent="0.25">
      <c r="A9" s="5" t="s">
        <v>41</v>
      </c>
      <c r="B9" s="27">
        <f>'1'!B23/'1'!B36</f>
        <v>0</v>
      </c>
      <c r="C9" s="27">
        <f>'1'!C23/'1'!C36</f>
        <v>0</v>
      </c>
      <c r="D9" s="27">
        <f>'1'!D23/'1'!D36</f>
        <v>0</v>
      </c>
      <c r="E9" s="27">
        <f>'1'!E23/'1'!E36</f>
        <v>0</v>
      </c>
      <c r="F9" s="27">
        <f>'1'!F23/'1'!F36</f>
        <v>0</v>
      </c>
      <c r="G9" s="27"/>
      <c r="H9" s="27"/>
    </row>
    <row r="10" spans="1:8" x14ac:dyDescent="0.25">
      <c r="A10" s="5" t="s">
        <v>42</v>
      </c>
      <c r="B10" s="27">
        <f>'1'!B11/'1'!B26</f>
        <v>2.0961800818553886</v>
      </c>
      <c r="C10" s="27">
        <f>'1'!C11/'1'!C26</f>
        <v>2.237554390653373</v>
      </c>
      <c r="D10" s="27">
        <f>'1'!D11/'1'!D26</f>
        <v>2.8391067190875927</v>
      </c>
      <c r="E10" s="27">
        <f>'1'!E11/'1'!E26</f>
        <v>2.5244253559214189</v>
      </c>
      <c r="F10" s="27">
        <f>'1'!F11/'1'!F26</f>
        <v>1.6026215768443621</v>
      </c>
      <c r="G10" s="27"/>
      <c r="H10" s="27"/>
    </row>
    <row r="11" spans="1:8" x14ac:dyDescent="0.25">
      <c r="A11" s="5" t="s">
        <v>75</v>
      </c>
      <c r="B11" s="26">
        <f>'2'!B25/'2'!B6</f>
        <v>8.2079424086859032E-2</v>
      </c>
      <c r="C11" s="26">
        <f>'2'!C25/'2'!C6</f>
        <v>7.9865327101130035E-2</v>
      </c>
      <c r="D11" s="26">
        <f>'2'!D25/'2'!D6</f>
        <v>8.8677864085566716E-2</v>
      </c>
      <c r="E11" s="26">
        <f>'2'!E25/'2'!E6</f>
        <v>9.2879909520871884E-2</v>
      </c>
      <c r="F11" s="26">
        <f>'2'!F25/'2'!F6</f>
        <v>8.8111997054199892E-2</v>
      </c>
      <c r="G11" s="26"/>
      <c r="H11" s="26"/>
    </row>
    <row r="12" spans="1:8" x14ac:dyDescent="0.25">
      <c r="A12" t="s">
        <v>43</v>
      </c>
      <c r="B12" s="26">
        <f>'2'!B12/'2'!B6</f>
        <v>0.11105746793479135</v>
      </c>
      <c r="C12" s="26">
        <f>'2'!C12/'2'!C6</f>
        <v>0.11016314762083848</v>
      </c>
      <c r="D12" s="26">
        <f>'2'!D12/'2'!D6</f>
        <v>0.12032819553458864</v>
      </c>
      <c r="E12" s="26">
        <f>'2'!E12/'2'!E6</f>
        <v>0.12017787374048941</v>
      </c>
      <c r="F12" s="26">
        <f>'2'!F12/'2'!F6</f>
        <v>0.10876800407880015</v>
      </c>
      <c r="G12" s="26"/>
      <c r="H12" s="26"/>
    </row>
    <row r="13" spans="1:8" x14ac:dyDescent="0.25">
      <c r="A13" s="5" t="s">
        <v>76</v>
      </c>
      <c r="B13" s="26">
        <f>'2'!B25/('1'!B36+'1'!B23)</f>
        <v>1.7924774754194767E-2</v>
      </c>
      <c r="C13" s="26">
        <f>'2'!C25/('1'!C36+'1'!C23)</f>
        <v>2.5909077705156137E-2</v>
      </c>
      <c r="D13" s="26">
        <f>'2'!D25/('1'!D36+'1'!D23)</f>
        <v>9.2525112367834537E-3</v>
      </c>
      <c r="E13" s="26">
        <f>'2'!E25/('1'!E36+'1'!E23)</f>
        <v>5.0658217555272049E-2</v>
      </c>
      <c r="F13" s="26">
        <f>'2'!F25/('1'!F36+'1'!F23)</f>
        <v>2.6551835614626023E-2</v>
      </c>
      <c r="G13" s="26"/>
      <c r="H13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2020-04-12T16:04:38Z</dcterms:modified>
</cp:coreProperties>
</file>