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Q\"/>
    </mc:Choice>
  </mc:AlternateContent>
  <bookViews>
    <workbookView xWindow="0" yWindow="0" windowWidth="20490" windowHeight="7650" tabRatio="766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3" l="1"/>
  <c r="I29" i="2" l="1"/>
  <c r="I14" i="1"/>
  <c r="I54" i="3"/>
  <c r="I28" i="3"/>
  <c r="I18" i="3"/>
  <c r="J18" i="3"/>
  <c r="I44" i="2"/>
  <c r="I39" i="2"/>
  <c r="I42" i="2" s="1"/>
  <c r="I37" i="2"/>
  <c r="I7" i="2"/>
  <c r="I14" i="2" s="1"/>
  <c r="I49" i="1"/>
  <c r="I44" i="1"/>
  <c r="I48" i="1" s="1"/>
  <c r="I27" i="1"/>
  <c r="I37" i="1" s="1"/>
  <c r="I17" i="1"/>
  <c r="I10" i="1"/>
  <c r="I7" i="1"/>
  <c r="I29" i="3" l="1"/>
  <c r="I53" i="3"/>
  <c r="I30" i="2"/>
  <c r="I38" i="2" s="1"/>
  <c r="I43" i="2" s="1"/>
  <c r="I46" i="1"/>
  <c r="I23" i="1"/>
  <c r="H46" i="1"/>
  <c r="H37" i="1"/>
  <c r="H44" i="1"/>
  <c r="G54" i="3"/>
  <c r="H54" i="3"/>
  <c r="G39" i="3"/>
  <c r="H39" i="3"/>
  <c r="I39" i="3"/>
  <c r="J39" i="3"/>
  <c r="G28" i="3"/>
  <c r="H28" i="3"/>
  <c r="H18" i="3"/>
  <c r="G18" i="3"/>
  <c r="G44" i="2"/>
  <c r="H44" i="2"/>
  <c r="G39" i="2"/>
  <c r="H39" i="2"/>
  <c r="G37" i="2"/>
  <c r="H37" i="2"/>
  <c r="G29" i="2"/>
  <c r="H29" i="2"/>
  <c r="G7" i="2"/>
  <c r="G14" i="2" s="1"/>
  <c r="H7" i="2"/>
  <c r="H14" i="2" s="1"/>
  <c r="G49" i="1"/>
  <c r="H49" i="1"/>
  <c r="G48" i="1"/>
  <c r="G44" i="1"/>
  <c r="G27" i="1"/>
  <c r="G37" i="1" s="1"/>
  <c r="H27" i="1"/>
  <c r="G17" i="1"/>
  <c r="H17" i="1"/>
  <c r="G14" i="1"/>
  <c r="H14" i="1"/>
  <c r="G10" i="1"/>
  <c r="H10" i="1"/>
  <c r="G7" i="1"/>
  <c r="H7" i="1"/>
  <c r="I49" i="3" l="1"/>
  <c r="H29" i="3"/>
  <c r="H53" i="3" s="1"/>
  <c r="H30" i="2"/>
  <c r="H38" i="2" s="1"/>
  <c r="H42" i="2" s="1"/>
  <c r="H43" i="2" s="1"/>
  <c r="H48" i="1"/>
  <c r="H23" i="1"/>
  <c r="G29" i="3"/>
  <c r="G53" i="3" s="1"/>
  <c r="G30" i="2"/>
  <c r="G38" i="2" s="1"/>
  <c r="G42" i="2" s="1"/>
  <c r="G43" i="2" s="1"/>
  <c r="G46" i="1"/>
  <c r="G23" i="1"/>
  <c r="C54" i="3"/>
  <c r="D54" i="3"/>
  <c r="E54" i="3"/>
  <c r="F54" i="3"/>
  <c r="B54" i="3"/>
  <c r="F44" i="2"/>
  <c r="C44" i="2"/>
  <c r="D44" i="2"/>
  <c r="E44" i="2"/>
  <c r="B44" i="2"/>
  <c r="H49" i="3" l="1"/>
  <c r="H52" i="3" s="1"/>
  <c r="G49" i="3"/>
  <c r="G52" i="3" s="1"/>
  <c r="D28" i="3"/>
  <c r="F28" i="3"/>
  <c r="F18" i="3"/>
  <c r="D44" i="1" l="1"/>
  <c r="D10" i="1"/>
  <c r="E27" i="1"/>
  <c r="E37" i="1" s="1"/>
  <c r="F49" i="1"/>
  <c r="F17" i="1"/>
  <c r="F14" i="1"/>
  <c r="C47" i="3" l="1"/>
  <c r="D47" i="3"/>
  <c r="E47" i="3"/>
  <c r="F47" i="3"/>
  <c r="B47" i="3"/>
  <c r="B39" i="3"/>
  <c r="C39" i="3"/>
  <c r="D39" i="3"/>
  <c r="E39" i="3"/>
  <c r="F39" i="3"/>
  <c r="C28" i="3"/>
  <c r="E28" i="3"/>
  <c r="B28" i="3"/>
  <c r="C18" i="3"/>
  <c r="D18" i="3"/>
  <c r="D29" i="3" s="1"/>
  <c r="E18" i="3"/>
  <c r="B18" i="3"/>
  <c r="C39" i="2"/>
  <c r="D39" i="2"/>
  <c r="E39" i="2"/>
  <c r="F39" i="2"/>
  <c r="B39" i="2"/>
  <c r="C37" i="2"/>
  <c r="D37" i="2"/>
  <c r="E37" i="2"/>
  <c r="F37" i="2"/>
  <c r="B37" i="2"/>
  <c r="C29" i="2"/>
  <c r="D29" i="2"/>
  <c r="E29" i="2"/>
  <c r="F29" i="2"/>
  <c r="B29" i="2"/>
  <c r="C7" i="2"/>
  <c r="C6" i="4" s="1"/>
  <c r="D7" i="2"/>
  <c r="D6" i="4" s="1"/>
  <c r="E7" i="2"/>
  <c r="E6" i="4" s="1"/>
  <c r="F7" i="2"/>
  <c r="F6" i="4" s="1"/>
  <c r="B7" i="2"/>
  <c r="B6" i="4" s="1"/>
  <c r="C49" i="1"/>
  <c r="D49" i="1"/>
  <c r="E49" i="1"/>
  <c r="B49" i="1"/>
  <c r="C44" i="1"/>
  <c r="E44" i="1"/>
  <c r="E46" i="1" s="1"/>
  <c r="F44" i="1"/>
  <c r="F48" i="1" s="1"/>
  <c r="B44" i="1"/>
  <c r="C27" i="1"/>
  <c r="C37" i="1" s="1"/>
  <c r="D27" i="1"/>
  <c r="D37" i="1" s="1"/>
  <c r="D46" i="1" s="1"/>
  <c r="F27" i="1"/>
  <c r="F37" i="1" s="1"/>
  <c r="F46" i="1" s="1"/>
  <c r="B27" i="1"/>
  <c r="B37" i="1" s="1"/>
  <c r="B17" i="1"/>
  <c r="E17" i="1"/>
  <c r="D17" i="1"/>
  <c r="C17" i="1"/>
  <c r="B14" i="1"/>
  <c r="E14" i="1"/>
  <c r="D14" i="1"/>
  <c r="C14" i="1"/>
  <c r="B10" i="1"/>
  <c r="F10" i="1"/>
  <c r="E10" i="1"/>
  <c r="C10" i="1"/>
  <c r="C7" i="1"/>
  <c r="D7" i="1"/>
  <c r="E7" i="1"/>
  <c r="E23" i="1" s="1"/>
  <c r="F7" i="1"/>
  <c r="B7" i="1"/>
  <c r="B23" i="1" s="1"/>
  <c r="D53" i="3" l="1"/>
  <c r="F23" i="1"/>
  <c r="D23" i="1"/>
  <c r="C23" i="1"/>
  <c r="C46" i="1"/>
  <c r="B46" i="1"/>
  <c r="B29" i="3"/>
  <c r="B49" i="3" s="1"/>
  <c r="B52" i="3" s="1"/>
  <c r="E29" i="3"/>
  <c r="F29" i="3"/>
  <c r="F53" i="3" s="1"/>
  <c r="B14" i="2"/>
  <c r="B30" i="2" s="1"/>
  <c r="C14" i="2"/>
  <c r="C30" i="2" s="1"/>
  <c r="E14" i="2"/>
  <c r="E30" i="2" s="1"/>
  <c r="D14" i="2"/>
  <c r="D30" i="2" s="1"/>
  <c r="F14" i="2"/>
  <c r="F30" i="2" s="1"/>
  <c r="B48" i="1"/>
  <c r="C48" i="1"/>
  <c r="D48" i="1"/>
  <c r="E48" i="1"/>
  <c r="C29" i="3"/>
  <c r="E49" i="3" l="1"/>
  <c r="E52" i="3" s="1"/>
  <c r="E53" i="3"/>
  <c r="C49" i="3"/>
  <c r="C52" i="3" s="1"/>
  <c r="C53" i="3"/>
  <c r="D49" i="3"/>
  <c r="D52" i="3" s="1"/>
  <c r="F49" i="3"/>
  <c r="F52" i="3" s="1"/>
  <c r="B53" i="3"/>
  <c r="B7" i="4"/>
  <c r="B38" i="2"/>
  <c r="B42" i="2" s="1"/>
  <c r="B43" i="2" s="1"/>
  <c r="C7" i="4"/>
  <c r="C38" i="2"/>
  <c r="C42" i="2" s="1"/>
  <c r="C43" i="2" s="1"/>
  <c r="E38" i="2"/>
  <c r="E7" i="4"/>
  <c r="D7" i="4"/>
  <c r="D38" i="2"/>
  <c r="D42" i="2" s="1"/>
  <c r="D43" i="2" s="1"/>
  <c r="F7" i="4"/>
  <c r="F38" i="2"/>
  <c r="F42" i="2" l="1"/>
  <c r="F8" i="4" s="1"/>
  <c r="E42" i="2"/>
  <c r="B8" i="4"/>
  <c r="B9" i="4"/>
  <c r="B10" i="4"/>
  <c r="C8" i="4"/>
  <c r="C10" i="4"/>
  <c r="C9" i="4"/>
  <c r="D8" i="4"/>
  <c r="D10" i="4"/>
  <c r="D9" i="4"/>
  <c r="E8" i="4" l="1"/>
  <c r="E43" i="2"/>
  <c r="F10" i="4"/>
  <c r="F43" i="2"/>
  <c r="E10" i="4"/>
  <c r="F9" i="4"/>
  <c r="E9" i="4"/>
</calcChain>
</file>

<file path=xl/sharedStrings.xml><?xml version="1.0" encoding="utf-8"?>
<sst xmlns="http://schemas.openxmlformats.org/spreadsheetml/2006/main" count="167" uniqueCount="130">
  <si>
    <t>Property and Assets</t>
  </si>
  <si>
    <t>Cash in hand (including foreign currency)</t>
  </si>
  <si>
    <t>Balance with Bangladesh Bank &amp; its agent bank(s) (including foreign currency)</t>
  </si>
  <si>
    <t>In Bangladesh</t>
  </si>
  <si>
    <t>Outside Bangladesh</t>
  </si>
  <si>
    <t>Government</t>
  </si>
  <si>
    <t>Others</t>
  </si>
  <si>
    <t>Investments</t>
  </si>
  <si>
    <t>General investments etc.</t>
  </si>
  <si>
    <t>Bills purchased &amp; discounted</t>
  </si>
  <si>
    <t>Liabilities and Capital</t>
  </si>
  <si>
    <t>Liabilities</t>
  </si>
  <si>
    <t>Mudaraba savings deposits</t>
  </si>
  <si>
    <t>Mudaraba term deposits</t>
  </si>
  <si>
    <t>Other mudaraba deposits</t>
  </si>
  <si>
    <t>Al- wadeeah current and other deposit accounts</t>
  </si>
  <si>
    <t>Bills payable</t>
  </si>
  <si>
    <t>Deferred tax liabilities</t>
  </si>
  <si>
    <t>Paid - up capital</t>
  </si>
  <si>
    <t>Statutory reserve</t>
  </si>
  <si>
    <t>Retained earnings</t>
  </si>
  <si>
    <t>Non-controlling interest</t>
  </si>
  <si>
    <t>Investment income</t>
  </si>
  <si>
    <t>Profit paid on mudaraba deposits</t>
  </si>
  <si>
    <t>Income from investments in shares &amp; securities</t>
  </si>
  <si>
    <t>Commission, exchange &amp; brokerage income</t>
  </si>
  <si>
    <t>Other operating income</t>
  </si>
  <si>
    <t>Salary &amp; allowances</t>
  </si>
  <si>
    <t>Rent, taxes, insurances, electricity etc.</t>
  </si>
  <si>
    <t>Legal expenses</t>
  </si>
  <si>
    <t>Postage, stamps and telecommunication etc.</t>
  </si>
  <si>
    <t>Stationery, printing and advertisement etc.</t>
  </si>
  <si>
    <t>Directors’ fees &amp; expenses</t>
  </si>
  <si>
    <t>Shari’ah supervisory committee’s fees &amp; expenses</t>
  </si>
  <si>
    <t>Auditors’ fees</t>
  </si>
  <si>
    <t>Depreciation and repair to bank’s assets</t>
  </si>
  <si>
    <t>Zakat expenses</t>
  </si>
  <si>
    <t>Other expenses</t>
  </si>
  <si>
    <t>Provision for diminution in value of investments in shares</t>
  </si>
  <si>
    <t>Other provisions</t>
  </si>
  <si>
    <t>Current tax</t>
  </si>
  <si>
    <t>Deferred tax</t>
  </si>
  <si>
    <t>Income/ dividend receipt from investments in shares &amp; securities</t>
  </si>
  <si>
    <t>Fees &amp; commission receipt in cash</t>
  </si>
  <si>
    <t>Recovery from written off investments</t>
  </si>
  <si>
    <t>Payments to employees</t>
  </si>
  <si>
    <t>Cash payments to suppliers</t>
  </si>
  <si>
    <t>Income tax paid</t>
  </si>
  <si>
    <t>Receipts from other operating activities</t>
  </si>
  <si>
    <t>Payments for other operating activities</t>
  </si>
  <si>
    <t>Proceeds from sale of securities</t>
  </si>
  <si>
    <t>Placement to Islamic Refinance Fund Account</t>
  </si>
  <si>
    <t>Payment for purchase of securities/membership</t>
  </si>
  <si>
    <t>Purchase/sale of property, plants &amp; equipments</t>
  </si>
  <si>
    <t>Purchase/sale of subsidiaries</t>
  </si>
  <si>
    <t>Receipts from issue of debt instruments</t>
  </si>
  <si>
    <t>Dividend paid in Cash</t>
  </si>
  <si>
    <t>Cash Waqf Fund</t>
  </si>
  <si>
    <t>Mudaraba Subordinated Bond</t>
  </si>
  <si>
    <t>General reserves</t>
  </si>
  <si>
    <t>Revaluation reserve on Fixed Assets</t>
  </si>
  <si>
    <t>Managing Director's Salary and Allowances</t>
  </si>
  <si>
    <t>Charges on Investment Losses</t>
  </si>
  <si>
    <t>Payment for purchase of securities</t>
  </si>
  <si>
    <t>Shahjalal Islami Bank Limited</t>
  </si>
  <si>
    <t>Specific provision for Classified Investment</t>
  </si>
  <si>
    <t>General Provision for Unclassified Investment</t>
  </si>
  <si>
    <t>General Provision for Off-Balance Sheet Items</t>
  </si>
  <si>
    <t>(Increase)/decrease in investment to customers</t>
  </si>
  <si>
    <t>(Increase)/decrease in other assets</t>
  </si>
  <si>
    <t>(Increase)/decrease of placement with other banks &amp; financial institutions</t>
  </si>
  <si>
    <t>Increase/(decrease) in deposits from other banks</t>
  </si>
  <si>
    <t>Increase/(decrease) of placement from other banks &amp; financial institutions</t>
  </si>
  <si>
    <t>Increase/(decrease) in deposits received from customers</t>
  </si>
  <si>
    <t>Increase/(decrease) in other liabilities on account of customers</t>
  </si>
  <si>
    <t>Increase/(decrease) in other liabilities</t>
  </si>
  <si>
    <t>Payments for redemption of debt instruments</t>
  </si>
  <si>
    <t>Receipts from issue of ordinary shares</t>
  </si>
  <si>
    <t>Proceeds from sale of fixed assets</t>
  </si>
  <si>
    <t>Ratio</t>
  </si>
  <si>
    <t>Operating Margin</t>
  </si>
  <si>
    <t>Net Margin</t>
  </si>
  <si>
    <t>Capital to Risk Weighted Assets Ratio</t>
  </si>
  <si>
    <t>Quarter 3</t>
  </si>
  <si>
    <t>Quarter 2</t>
  </si>
  <si>
    <t>Quarter 1</t>
  </si>
  <si>
    <t>-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</si>
  <si>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</si>
  <si>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</si>
  <si>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</si>
  <si>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</si>
  <si>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</si>
  <si>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As at Quarter end</t>
  </si>
  <si>
    <t>Cash</t>
  </si>
  <si>
    <t>Balance with Other Banks and Financial Institutions</t>
  </si>
  <si>
    <t>Placement with Banks &amp; Other Financial Institutions</t>
  </si>
  <si>
    <t>Investments in shares &amp; Securities</t>
  </si>
  <si>
    <t>Fixed Assets including Premises, Furniture and Fixtures</t>
  </si>
  <si>
    <t>Other Assets</t>
  </si>
  <si>
    <t>Non-Banking Assets</t>
  </si>
  <si>
    <t>Placement from Banks &amp; Other Financial Institutions</t>
  </si>
  <si>
    <t>Deposits and Other Accounts</t>
  </si>
  <si>
    <t>Other Liabilities</t>
  </si>
  <si>
    <t>Shareholders’ Equity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</si>
  <si>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</si>
  <si>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</si>
  <si>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</si>
  <si>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</si>
  <si>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</si>
  <si>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</si>
  <si>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</si>
  <si>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</si>
  <si>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</si>
  <si>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</si>
  <si>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</si>
  <si>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</si>
  <si>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</si>
  <si>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</si>
  <si>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</si>
  <si>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</si>
  <si>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Financing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</si>
  <si>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</si>
  <si>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</si>
  <si>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</si>
  <si>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</si>
  <si>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</si>
  <si>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</si>
  <si>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Balance Sheet</t>
  </si>
  <si>
    <t>Income Statement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</si>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</sst>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vertical="center"/>
    </xf>
    <xf numFmtId="3" fontId="1" fillId="0" borderId="0" xfId="0" applyNumberFormat="1" applyFont="1"/>
    <xf numFmtId="3" fontId="0" fillId="0" borderId="0" xfId="0" applyNumberFormat="1" applyFill="1"/>
    <xf numFmtId="3" fontId="1" fillId="0" borderId="0" xfId="0" applyNumberFormat="1" applyFont="1" applyFill="1"/>
    <xf numFmtId="3" fontId="0" fillId="0" borderId="0" xfId="0" applyNumberFormat="1" applyFont="1" applyFill="1"/>
    <xf numFmtId="0" fontId="0" fillId="0" borderId="0" xfId="0" applyFill="1"/>
    <xf numFmtId="164" fontId="0" fillId="0" borderId="0" xfId="1" applyNumberFormat="1" applyFont="1"/>
    <xf numFmtId="43" fontId="1" fillId="0" borderId="0" xfId="0" applyNumberFormat="1" applyFont="1"/>
    <xf numFmtId="2" fontId="1" fillId="0" borderId="0" xfId="0" applyNumberFormat="1" applyFont="1" applyFill="1"/>
    <xf numFmtId="10" fontId="0" fillId="0" borderId="0" xfId="2" applyNumberFormat="1" applyFont="1"/>
    <xf numFmtId="10" fontId="0" fillId="0" borderId="0" xfId="0" applyNumberFormat="1"/>
    <xf numFmtId="0" fontId="0" fillId="0" borderId="0" xfId="0" applyAlignment="1">
      <alignment horizontal="right"/>
    </xf>
    <xf numFmtId="15" fontId="3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1" fillId="0" borderId="1" xfId="0" applyFont="1" applyBorder="1"/>
    <xf numFmtId="0" fontId="5" fillId="0" borderId="1" xfId="0" applyFont="1" applyBorder="1" applyAlignment="1">
      <alignment vertical="center"/>
    </xf>
    <xf numFmtId="0" fontId="1" fillId="0" borderId="3" xfId="0" applyFont="1" applyBorder="1"/>
    <xf numFmtId="0" fontId="6" fillId="0" borderId="0" xfId="0" applyFont="1"/>
    <xf numFmtId="0" fontId="7" fillId="0" borderId="0" xfId="0" applyFont="1"/>
    <xf numFmtId="15" fontId="6" fillId="0" borderId="0" xfId="0" applyNumberFormat="1" applyFont="1" applyAlignment="1">
      <alignment horizontal="right"/>
    </xf>
    <xf numFmtId="0" fontId="6" fillId="0" borderId="1" xfId="0" applyFont="1" applyBorder="1"/>
    <xf numFmtId="0" fontId="8" fillId="0" borderId="0" xfId="0" applyFont="1" applyAlignment="1">
      <alignment vertical="center"/>
    </xf>
    <xf numFmtId="3" fontId="7" fillId="0" borderId="0" xfId="0" applyNumberFormat="1" applyFont="1"/>
    <xf numFmtId="0" fontId="7" fillId="0" borderId="0" xfId="0" applyFont="1" applyAlignment="1">
      <alignment wrapText="1"/>
    </xf>
    <xf numFmtId="3" fontId="6" fillId="0" borderId="0" xfId="0" applyNumberFormat="1" applyFont="1"/>
    <xf numFmtId="0" fontId="9" fillId="0" borderId="2" xfId="0" applyFont="1" applyBorder="1" applyAlignment="1">
      <alignment vertical="center"/>
    </xf>
    <xf numFmtId="0" fontId="6" fillId="0" borderId="3" xfId="0" applyFont="1" applyBorder="1"/>
    <xf numFmtId="2" fontId="6" fillId="0" borderId="0" xfId="0" applyNumberFormat="1" applyFont="1"/>
    <xf numFmtId="0" fontId="0" fillId="0" borderId="0" xfId="0" applyFont="1"/>
    <xf numFmtId="0" fontId="1" fillId="0" borderId="0" xfId="0" applyFont="1" applyAlignment="1">
      <alignment horizontal="right"/>
    </xf>
    <xf numFmtId="15" fontId="1" fillId="0" borderId="0" xfId="0" applyNumberFormat="1" applyFont="1"/>
    <xf numFmtId="0" fontId="6" fillId="0" borderId="0" xfId="0" applyFont="1" applyAlignment="1">
      <alignment horizontal="right"/>
    </xf>
    <xf numFmtId="15" fontId="6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Normal="100" workbookViewId="0">
      <pane xSplit="1" ySplit="5" topLeftCell="H36" activePane="bottomRight" state="frozen"/>
      <selection pane="topRight" activeCell="B1" sqref="B1"/>
      <selection pane="bottomLeft" activeCell="A6" sqref="A6"/>
      <selection pane="bottomRight" activeCell="I47" sqref="I47"/>
    </sheetView>
  </sheetViews>
  <sheetFormatPr defaultRowHeight="15" x14ac:dyDescent="0.25"/>
  <cols>
    <col min="1" max="1" width="43.42578125" customWidth="1"/>
    <col min="2" max="2" width="15.5703125" customWidth="1"/>
    <col min="3" max="4" width="15.7109375" customWidth="1"/>
    <col min="5" max="6" width="14.85546875" bestFit="1" customWidth="1"/>
    <col min="7" max="7" width="14.5703125" customWidth="1"/>
    <col min="8" max="8" width="16.140625" customWidth="1"/>
    <col min="9" max="9" width="14.85546875" bestFit="1" customWidth="1"/>
  </cols>
  <sheetData>
    <row r="1" spans="1:9" x14ac:dyDescent="0.25">
      <c r="A1" s="2" t="s">
        <v>64</v>
      </c>
    </row>
    <row r="2" spans="1:9" x14ac:dyDescent="0.25">
      <c r="A2" s="2" t="s">
        <v>127</v>
      </c>
    </row>
    <row r="3" spans="1:9" x14ac:dyDescent="0.25">
      <c r="A3" t="s">
        <v>92</v>
      </c>
    </row>
    <row r="4" spans="1:9" x14ac:dyDescent="0.25">
      <c r="B4" s="35" t="s">
        <v>84</v>
      </c>
      <c r="C4" s="35" t="s">
        <v>83</v>
      </c>
      <c r="D4" s="35" t="s">
        <v>85</v>
      </c>
      <c r="E4" s="35" t="s">
        <v>84</v>
      </c>
      <c r="F4" s="35" t="s">
        <v>83</v>
      </c>
      <c r="G4" s="35" t="s">
        <v>85</v>
      </c>
      <c r="H4" s="35" t="s">
        <v>84</v>
      </c>
      <c r="I4" s="35" t="s">
        <v>83</v>
      </c>
    </row>
    <row r="5" spans="1:9" ht="15.75" x14ac:dyDescent="0.25">
      <c r="B5" s="16">
        <v>42916</v>
      </c>
      <c r="C5" s="16">
        <v>43008</v>
      </c>
      <c r="D5" s="16">
        <v>43190</v>
      </c>
      <c r="E5" s="16">
        <v>43281</v>
      </c>
      <c r="F5" s="16">
        <v>43373</v>
      </c>
      <c r="G5" s="36">
        <v>43555</v>
      </c>
      <c r="H5" s="36">
        <v>43646</v>
      </c>
      <c r="I5" s="36">
        <v>43738</v>
      </c>
    </row>
    <row r="6" spans="1:9" x14ac:dyDescent="0.25">
      <c r="A6" s="17" t="s">
        <v>0</v>
      </c>
    </row>
    <row r="7" spans="1:9" x14ac:dyDescent="0.25">
      <c r="A7" s="18" t="s">
        <v>93</v>
      </c>
      <c r="B7" s="5">
        <f>B8+B9</f>
        <v>13679785691</v>
      </c>
      <c r="C7" s="5">
        <f t="shared" ref="C7:I7" si="0">C8+C9</f>
        <v>10889350062</v>
      </c>
      <c r="D7" s="5">
        <f t="shared" si="0"/>
        <v>13901772888</v>
      </c>
      <c r="E7" s="5">
        <f t="shared" si="0"/>
        <v>13679785691</v>
      </c>
      <c r="F7" s="5">
        <f t="shared" si="0"/>
        <v>15006619334</v>
      </c>
      <c r="G7" s="5">
        <f t="shared" si="0"/>
        <v>17097535272</v>
      </c>
      <c r="H7" s="5">
        <f t="shared" si="0"/>
        <v>16497651785</v>
      </c>
      <c r="I7" s="5">
        <f t="shared" si="0"/>
        <v>17082403144</v>
      </c>
    </row>
    <row r="8" spans="1:9" x14ac:dyDescent="0.25">
      <c r="A8" t="s">
        <v>1</v>
      </c>
      <c r="B8" s="3">
        <v>1863295374</v>
      </c>
      <c r="C8" s="3">
        <v>1610595401</v>
      </c>
      <c r="D8" s="3">
        <v>1816779225</v>
      </c>
      <c r="E8" s="3">
        <v>1863295374</v>
      </c>
      <c r="F8" s="3">
        <v>2011159009</v>
      </c>
      <c r="G8" s="3">
        <v>2166407896</v>
      </c>
      <c r="H8" s="3">
        <v>2212221346</v>
      </c>
      <c r="I8" s="3">
        <v>2263716349</v>
      </c>
    </row>
    <row r="9" spans="1:9" ht="30" x14ac:dyDescent="0.25">
      <c r="A9" s="1" t="s">
        <v>2</v>
      </c>
      <c r="B9" s="4">
        <v>11816490317</v>
      </c>
      <c r="C9" s="4">
        <v>9278754661</v>
      </c>
      <c r="D9" s="4">
        <v>12084993663</v>
      </c>
      <c r="E9" s="4">
        <v>11816490317</v>
      </c>
      <c r="F9" s="4">
        <v>12995460325</v>
      </c>
      <c r="G9" s="4">
        <v>14931127376</v>
      </c>
      <c r="H9" s="4">
        <v>14285430439</v>
      </c>
      <c r="I9" s="4">
        <v>14818686795</v>
      </c>
    </row>
    <row r="10" spans="1:9" x14ac:dyDescent="0.25">
      <c r="A10" s="18" t="s">
        <v>94</v>
      </c>
      <c r="B10" s="5">
        <f>B11+B12</f>
        <v>1139355243</v>
      </c>
      <c r="C10" s="5">
        <f t="shared" ref="C10" si="1">C11+C12</f>
        <v>866164106</v>
      </c>
      <c r="D10" s="5">
        <f>D11+D12</f>
        <v>1029206152</v>
      </c>
      <c r="E10" s="5">
        <f t="shared" ref="E10" si="2">E11+E12</f>
        <v>1139355243</v>
      </c>
      <c r="F10" s="5">
        <f t="shared" ref="F10:I10" si="3">F11+F12</f>
        <v>1806042278</v>
      </c>
      <c r="G10" s="5">
        <f t="shared" si="3"/>
        <v>3485131666</v>
      </c>
      <c r="H10" s="5">
        <f t="shared" si="3"/>
        <v>4172774380</v>
      </c>
      <c r="I10" s="5">
        <f t="shared" si="3"/>
        <v>5698756160</v>
      </c>
    </row>
    <row r="11" spans="1:9" x14ac:dyDescent="0.25">
      <c r="A11" t="s">
        <v>3</v>
      </c>
      <c r="B11" s="3">
        <v>825101019</v>
      </c>
      <c r="C11" s="3">
        <v>1099030402</v>
      </c>
      <c r="D11" s="3">
        <v>794052594</v>
      </c>
      <c r="E11" s="3">
        <v>825101019</v>
      </c>
      <c r="F11" s="3">
        <v>1290100673</v>
      </c>
      <c r="G11" s="3">
        <v>3099595086</v>
      </c>
      <c r="H11" s="3">
        <v>3228409622</v>
      </c>
      <c r="I11" s="3">
        <v>4086929033</v>
      </c>
    </row>
    <row r="12" spans="1:9" x14ac:dyDescent="0.25">
      <c r="A12" t="s">
        <v>4</v>
      </c>
      <c r="B12" s="3">
        <v>314254224</v>
      </c>
      <c r="C12" s="3">
        <v>-232866296</v>
      </c>
      <c r="D12" s="3">
        <v>235153558</v>
      </c>
      <c r="E12" s="3">
        <v>314254224</v>
      </c>
      <c r="F12" s="3">
        <v>515941605</v>
      </c>
      <c r="G12" s="3">
        <v>385536580</v>
      </c>
      <c r="H12" s="3">
        <v>944364758</v>
      </c>
      <c r="I12" s="3">
        <v>1611827127</v>
      </c>
    </row>
    <row r="13" spans="1:9" x14ac:dyDescent="0.25">
      <c r="A13" s="18" t="s">
        <v>95</v>
      </c>
      <c r="B13" s="5">
        <v>7781712341</v>
      </c>
      <c r="C13" s="5">
        <v>6661710616</v>
      </c>
      <c r="D13" s="5">
        <v>5461710616</v>
      </c>
      <c r="E13" s="5">
        <v>7781712341</v>
      </c>
      <c r="F13" s="5">
        <v>7511596316</v>
      </c>
      <c r="G13" s="3">
        <v>12561483741</v>
      </c>
      <c r="H13" s="3">
        <v>14061483741</v>
      </c>
      <c r="I13" s="5">
        <v>16961483741</v>
      </c>
    </row>
    <row r="14" spans="1:9" x14ac:dyDescent="0.25">
      <c r="A14" s="18" t="s">
        <v>96</v>
      </c>
      <c r="B14" s="5">
        <f>B15+B16</f>
        <v>9840121359</v>
      </c>
      <c r="C14" s="5">
        <f t="shared" ref="C14" si="4">C15+C16</f>
        <v>11592158087</v>
      </c>
      <c r="D14" s="5">
        <f t="shared" ref="D14" si="5">D15+D16</f>
        <v>12174938893</v>
      </c>
      <c r="E14" s="5">
        <f t="shared" ref="E14" si="6">E15+E16</f>
        <v>9840121359</v>
      </c>
      <c r="F14" s="5">
        <f>F15+F16</f>
        <v>12936151224</v>
      </c>
      <c r="G14" s="5">
        <f t="shared" ref="G14:H14" si="7">G15+G16</f>
        <v>14039737157</v>
      </c>
      <c r="H14" s="5">
        <f t="shared" si="7"/>
        <v>15210853769</v>
      </c>
      <c r="I14" s="5">
        <f>I15+I16</f>
        <v>15765178802</v>
      </c>
    </row>
    <row r="15" spans="1:9" x14ac:dyDescent="0.25">
      <c r="A15" t="s">
        <v>5</v>
      </c>
      <c r="B15" s="3">
        <v>5400000000</v>
      </c>
      <c r="C15" s="3">
        <v>6600000000</v>
      </c>
      <c r="D15" s="3">
        <v>7300000000</v>
      </c>
      <c r="E15" s="3">
        <v>5400000000</v>
      </c>
      <c r="F15" s="3">
        <v>8000000000</v>
      </c>
      <c r="G15" s="3">
        <v>9100000000</v>
      </c>
      <c r="H15" s="3">
        <v>10350000000</v>
      </c>
      <c r="I15" s="3">
        <v>10850000000</v>
      </c>
    </row>
    <row r="16" spans="1:9" x14ac:dyDescent="0.25">
      <c r="A16" t="s">
        <v>6</v>
      </c>
      <c r="B16" s="3">
        <v>4440121359</v>
      </c>
      <c r="C16" s="3">
        <v>4992158087</v>
      </c>
      <c r="D16" s="3">
        <v>4874938893</v>
      </c>
      <c r="E16" s="3">
        <v>4440121359</v>
      </c>
      <c r="F16" s="3">
        <v>4936151224</v>
      </c>
      <c r="G16" s="3">
        <v>4939737157</v>
      </c>
      <c r="H16" s="3">
        <v>4860853769</v>
      </c>
      <c r="I16" s="3">
        <v>4915178802</v>
      </c>
    </row>
    <row r="17" spans="1:9" x14ac:dyDescent="0.25">
      <c r="A17" s="18" t="s">
        <v>7</v>
      </c>
      <c r="B17" s="5">
        <f>B18+B19</f>
        <v>143273547649</v>
      </c>
      <c r="C17" s="5">
        <f t="shared" ref="C17" si="8">C18+C19</f>
        <v>149780397534</v>
      </c>
      <c r="D17" s="5">
        <f t="shared" ref="D17" si="9">D18+D19</f>
        <v>170666938907</v>
      </c>
      <c r="E17" s="5">
        <f t="shared" ref="E17" si="10">E18+E19</f>
        <v>143273547649</v>
      </c>
      <c r="F17" s="5">
        <f>F18+F19</f>
        <v>177437106339</v>
      </c>
      <c r="G17" s="5">
        <f t="shared" ref="G17:I17" si="11">G18+G19</f>
        <v>191214729001</v>
      </c>
      <c r="H17" s="5">
        <f t="shared" si="11"/>
        <v>196289948326</v>
      </c>
      <c r="I17" s="5">
        <f t="shared" si="11"/>
        <v>194913594784</v>
      </c>
    </row>
    <row r="18" spans="1:9" x14ac:dyDescent="0.25">
      <c r="A18" t="s">
        <v>8</v>
      </c>
      <c r="B18" s="3">
        <v>133340216388</v>
      </c>
      <c r="C18" s="3">
        <v>139870640231</v>
      </c>
      <c r="D18" s="3">
        <v>159517920742</v>
      </c>
      <c r="E18" s="3">
        <v>133340216388</v>
      </c>
      <c r="F18" s="3">
        <v>166073516121</v>
      </c>
      <c r="G18" s="3">
        <v>179027203513</v>
      </c>
      <c r="H18" s="3">
        <v>182196551683</v>
      </c>
      <c r="I18" s="3">
        <v>180788488153</v>
      </c>
    </row>
    <row r="19" spans="1:9" x14ac:dyDescent="0.25">
      <c r="A19" t="s">
        <v>9</v>
      </c>
      <c r="B19" s="3">
        <v>9933331261</v>
      </c>
      <c r="C19" s="3">
        <v>9909757303</v>
      </c>
      <c r="D19" s="3">
        <v>11149018165</v>
      </c>
      <c r="E19" s="3">
        <v>9933331261</v>
      </c>
      <c r="F19" s="3">
        <v>11363590218</v>
      </c>
      <c r="G19" s="3">
        <v>12187525488</v>
      </c>
      <c r="H19" s="3">
        <v>14093396643</v>
      </c>
      <c r="I19" s="3">
        <v>14125106631</v>
      </c>
    </row>
    <row r="20" spans="1:9" x14ac:dyDescent="0.25">
      <c r="A20" s="18" t="s">
        <v>97</v>
      </c>
      <c r="B20" s="5">
        <v>3946512995</v>
      </c>
      <c r="C20" s="5">
        <v>4002186724</v>
      </c>
      <c r="D20" s="5">
        <v>4027925897</v>
      </c>
      <c r="E20" s="5">
        <v>3946512995</v>
      </c>
      <c r="F20" s="5">
        <v>4070937323</v>
      </c>
      <c r="G20" s="3">
        <v>4068687503</v>
      </c>
      <c r="H20" s="3">
        <v>4065755665</v>
      </c>
      <c r="I20" s="5">
        <v>4049684874</v>
      </c>
    </row>
    <row r="21" spans="1:9" x14ac:dyDescent="0.25">
      <c r="A21" s="18" t="s">
        <v>98</v>
      </c>
      <c r="B21" s="5">
        <v>12408354496</v>
      </c>
      <c r="C21" s="5">
        <v>13145807971</v>
      </c>
      <c r="D21" s="5">
        <v>12897650907</v>
      </c>
      <c r="E21" s="5">
        <v>12408354496</v>
      </c>
      <c r="F21" s="5">
        <v>13322801857</v>
      </c>
      <c r="G21" s="3">
        <v>13847456782</v>
      </c>
      <c r="H21" s="3">
        <v>14736481252</v>
      </c>
      <c r="I21" s="5">
        <v>14994189287</v>
      </c>
    </row>
    <row r="22" spans="1:9" x14ac:dyDescent="0.25">
      <c r="A22" s="18" t="s">
        <v>99</v>
      </c>
      <c r="B22" s="2">
        <v>51078968</v>
      </c>
      <c r="C22" s="5">
        <v>51078968</v>
      </c>
      <c r="D22" s="5">
        <v>88909355</v>
      </c>
      <c r="E22" s="5">
        <v>51078968</v>
      </c>
      <c r="F22" s="5">
        <v>88909355</v>
      </c>
      <c r="G22" s="3">
        <v>88909355</v>
      </c>
      <c r="H22" s="3">
        <v>88909355</v>
      </c>
      <c r="I22" s="5">
        <v>88909355</v>
      </c>
    </row>
    <row r="23" spans="1:9" x14ac:dyDescent="0.25">
      <c r="A23" s="2"/>
      <c r="B23" s="5">
        <f>B7+B10+B13+B14+B17+B20+B21+B22-1</f>
        <v>192120468741</v>
      </c>
      <c r="C23" s="5">
        <f>C7+C10+C13+C14+C17+C20+C21+C22-1</f>
        <v>196988854067</v>
      </c>
      <c r="D23" s="5">
        <f>(D22+D21+D20+D17+D14+D13+D10+D7)+1</f>
        <v>220249053616</v>
      </c>
      <c r="E23" s="5">
        <f>(E7+E10+E13+E14+E17+E20+E21+E22)-1</f>
        <v>192120468741</v>
      </c>
      <c r="F23" s="5">
        <f>F7+F10+F13+F14+F17+F20+F21+F22</f>
        <v>232180164026</v>
      </c>
      <c r="G23" s="5">
        <f t="shared" ref="G23:I23" si="12">G7+G10+G13+G14+G17+G20+G21+G22</f>
        <v>256403670477</v>
      </c>
      <c r="H23" s="5">
        <f t="shared" si="12"/>
        <v>265123858273</v>
      </c>
      <c r="I23" s="5">
        <f t="shared" si="12"/>
        <v>269554200147</v>
      </c>
    </row>
    <row r="24" spans="1:9" ht="15.75" thickBot="1" x14ac:dyDescent="0.3">
      <c r="A24" s="19" t="s">
        <v>10</v>
      </c>
    </row>
    <row r="25" spans="1:9" x14ac:dyDescent="0.25">
      <c r="A25" s="18" t="s">
        <v>11</v>
      </c>
    </row>
    <row r="26" spans="1:9" x14ac:dyDescent="0.25">
      <c r="A26" s="18" t="s">
        <v>100</v>
      </c>
      <c r="B26" s="5">
        <v>21321855971</v>
      </c>
      <c r="C26" s="5">
        <v>24400031513</v>
      </c>
      <c r="D26" s="5">
        <v>29273519007</v>
      </c>
      <c r="E26" s="5">
        <v>21321855971</v>
      </c>
      <c r="F26" s="5">
        <v>27540067805</v>
      </c>
      <c r="G26" s="5">
        <v>21737979429</v>
      </c>
      <c r="H26" s="5">
        <v>22140782114</v>
      </c>
      <c r="I26" s="5">
        <v>16435656099</v>
      </c>
    </row>
    <row r="27" spans="1:9" x14ac:dyDescent="0.25">
      <c r="A27" s="18" t="s">
        <v>101</v>
      </c>
      <c r="B27" s="5">
        <f>SUM(B28:B33)</f>
        <v>134950666530</v>
      </c>
      <c r="C27" s="5">
        <f t="shared" ref="C27:I27" si="13">SUM(C28:C33)</f>
        <v>135908413178</v>
      </c>
      <c r="D27" s="5">
        <f t="shared" si="13"/>
        <v>153962494508</v>
      </c>
      <c r="E27" s="5">
        <f>SUM(E28:E33)</f>
        <v>134950666530</v>
      </c>
      <c r="F27" s="5">
        <f t="shared" si="13"/>
        <v>164505534388</v>
      </c>
      <c r="G27" s="5">
        <f t="shared" si="13"/>
        <v>186598824574</v>
      </c>
      <c r="H27" s="5">
        <f t="shared" si="13"/>
        <v>193117737890</v>
      </c>
      <c r="I27" s="5">
        <f t="shared" si="13"/>
        <v>201616238155</v>
      </c>
    </row>
    <row r="28" spans="1:9" x14ac:dyDescent="0.25">
      <c r="A28" t="s">
        <v>12</v>
      </c>
      <c r="B28" s="3">
        <v>17236933074</v>
      </c>
      <c r="C28" s="3">
        <v>18586573688</v>
      </c>
      <c r="D28" s="3">
        <v>18475485505</v>
      </c>
      <c r="E28" s="3">
        <v>17236933074</v>
      </c>
      <c r="F28" s="3">
        <v>20100402534</v>
      </c>
      <c r="G28" s="3">
        <v>21711689297</v>
      </c>
      <c r="H28" s="3">
        <v>21656809446</v>
      </c>
      <c r="I28" s="3">
        <v>24237456353</v>
      </c>
    </row>
    <row r="29" spans="1:9" x14ac:dyDescent="0.25">
      <c r="A29" t="s">
        <v>13</v>
      </c>
      <c r="B29" s="3">
        <v>53245985508</v>
      </c>
      <c r="C29" s="3">
        <v>55442247494</v>
      </c>
      <c r="D29" s="3">
        <v>69820842552</v>
      </c>
      <c r="E29" s="3">
        <v>53245985508</v>
      </c>
      <c r="F29" s="3">
        <v>70600188914</v>
      </c>
      <c r="G29" s="3">
        <v>82351555997</v>
      </c>
      <c r="H29" s="3">
        <v>84138941841</v>
      </c>
      <c r="I29" s="3">
        <v>88189496863</v>
      </c>
    </row>
    <row r="30" spans="1:9" x14ac:dyDescent="0.25">
      <c r="A30" t="s">
        <v>14</v>
      </c>
      <c r="B30" s="3">
        <v>43925233357</v>
      </c>
      <c r="C30" s="3">
        <v>43151401809</v>
      </c>
      <c r="D30" s="3">
        <v>44158346266</v>
      </c>
      <c r="E30" s="3">
        <v>43925233357</v>
      </c>
      <c r="F30" s="3">
        <v>50218120418</v>
      </c>
      <c r="G30" s="3">
        <v>54761732616</v>
      </c>
      <c r="H30" s="3">
        <v>55327758118</v>
      </c>
      <c r="I30" s="3">
        <v>59211369801</v>
      </c>
    </row>
    <row r="31" spans="1:9" x14ac:dyDescent="0.25">
      <c r="A31" t="s">
        <v>15</v>
      </c>
      <c r="B31" s="3">
        <v>17472879797</v>
      </c>
      <c r="C31" s="3">
        <v>17014108958</v>
      </c>
      <c r="D31" s="3">
        <v>19445163135</v>
      </c>
      <c r="E31" s="3">
        <v>17472879797</v>
      </c>
      <c r="F31" s="3">
        <v>20737637929</v>
      </c>
      <c r="G31" s="3">
        <v>24642895716</v>
      </c>
      <c r="H31" s="3">
        <v>26216792486</v>
      </c>
      <c r="I31" s="3">
        <v>25974491136</v>
      </c>
    </row>
    <row r="32" spans="1:9" x14ac:dyDescent="0.25">
      <c r="A32" t="s">
        <v>16</v>
      </c>
      <c r="B32" s="3">
        <v>3069634794</v>
      </c>
      <c r="C32" s="3">
        <v>1714081229</v>
      </c>
      <c r="D32" s="3">
        <v>2062657050</v>
      </c>
      <c r="E32" s="3">
        <v>3069634794</v>
      </c>
      <c r="F32" s="3">
        <v>2849184593</v>
      </c>
      <c r="G32" s="3">
        <v>3130950948</v>
      </c>
      <c r="H32" s="3">
        <v>5777435999</v>
      </c>
      <c r="I32" s="3">
        <v>4003424002</v>
      </c>
    </row>
    <row r="33" spans="1:9" x14ac:dyDescent="0.25">
      <c r="A33" t="s">
        <v>57</v>
      </c>
      <c r="B33" s="3"/>
      <c r="C33" s="3"/>
      <c r="D33" s="3"/>
      <c r="E33" s="3"/>
      <c r="F33" s="3"/>
    </row>
    <row r="34" spans="1:9" x14ac:dyDescent="0.25">
      <c r="A34" s="18" t="s">
        <v>58</v>
      </c>
      <c r="B34" s="5">
        <v>4000000000</v>
      </c>
      <c r="C34" s="5">
        <v>4000000000</v>
      </c>
      <c r="D34" s="5">
        <v>4000000000</v>
      </c>
      <c r="E34" s="5">
        <v>4000000000</v>
      </c>
      <c r="F34" s="5">
        <v>4000000000</v>
      </c>
      <c r="G34" s="3">
        <v>10000000000</v>
      </c>
      <c r="H34" s="3">
        <v>10000000000</v>
      </c>
      <c r="I34" s="3">
        <v>10000000000</v>
      </c>
    </row>
    <row r="35" spans="1:9" x14ac:dyDescent="0.25">
      <c r="A35" s="18" t="s">
        <v>102</v>
      </c>
      <c r="B35" s="5">
        <v>17745857340</v>
      </c>
      <c r="C35" s="5">
        <v>18980593494</v>
      </c>
      <c r="D35" s="5">
        <v>18691063923</v>
      </c>
      <c r="E35" s="5">
        <v>17745857340</v>
      </c>
      <c r="F35" s="5">
        <v>21012854117</v>
      </c>
      <c r="G35" s="3">
        <v>22365499127</v>
      </c>
      <c r="H35" s="3">
        <v>23581627966</v>
      </c>
      <c r="I35" s="3">
        <v>24948948004</v>
      </c>
    </row>
    <row r="36" spans="1:9" x14ac:dyDescent="0.25">
      <c r="A36" s="18" t="s">
        <v>17</v>
      </c>
      <c r="B36" s="5">
        <v>89430008</v>
      </c>
      <c r="C36" s="5">
        <v>87358422</v>
      </c>
      <c r="D36" s="5">
        <v>143681780</v>
      </c>
      <c r="E36" s="5">
        <v>89430008</v>
      </c>
      <c r="F36" s="5">
        <v>138821236</v>
      </c>
      <c r="G36" s="3">
        <v>141833109</v>
      </c>
      <c r="H36" s="3">
        <v>141692099</v>
      </c>
      <c r="I36" s="3">
        <v>141403113</v>
      </c>
    </row>
    <row r="37" spans="1:9" x14ac:dyDescent="0.25">
      <c r="A37" s="2"/>
      <c r="B37" s="5">
        <f>B26+B27+B34+B35+B36</f>
        <v>178107809849</v>
      </c>
      <c r="C37" s="5">
        <f>C26+C27+C34+C35+C36</f>
        <v>183376396607</v>
      </c>
      <c r="D37" s="5">
        <f t="shared" ref="D37" si="14">D26+D27+D34+D35+D36</f>
        <v>206070759218</v>
      </c>
      <c r="E37" s="5">
        <f>E26+E27+E34+E35+E36</f>
        <v>178107809849</v>
      </c>
      <c r="F37" s="5">
        <f>F26+F27+F34+F35+F36</f>
        <v>217197277546</v>
      </c>
      <c r="G37" s="5">
        <f t="shared" ref="G37" si="15">G26+G27+G34+G35+G36</f>
        <v>240844136239</v>
      </c>
      <c r="H37" s="5">
        <f>H26+H27+H34+H35+H36</f>
        <v>248981840069</v>
      </c>
      <c r="I37" s="5">
        <f>I26+I27+I34+I35+I36</f>
        <v>253142245371</v>
      </c>
    </row>
    <row r="38" spans="1:9" x14ac:dyDescent="0.25">
      <c r="A38" s="18" t="s">
        <v>103</v>
      </c>
      <c r="B38" s="5"/>
      <c r="C38" s="5"/>
      <c r="D38" s="5"/>
      <c r="E38" s="5"/>
      <c r="F38" s="5"/>
    </row>
    <row r="39" spans="1:9" x14ac:dyDescent="0.25">
      <c r="A39" t="s">
        <v>18</v>
      </c>
      <c r="B39" s="3">
        <v>7346881330</v>
      </c>
      <c r="C39" s="3">
        <v>7714225390</v>
      </c>
      <c r="D39" s="3">
        <v>7714225390</v>
      </c>
      <c r="E39" s="3">
        <v>7346881330</v>
      </c>
      <c r="F39" s="3">
        <v>8485647930</v>
      </c>
      <c r="G39" s="3">
        <v>8485647930</v>
      </c>
      <c r="H39" s="3">
        <v>8485647930</v>
      </c>
      <c r="I39" s="3">
        <v>9334212720</v>
      </c>
    </row>
    <row r="40" spans="1:9" x14ac:dyDescent="0.25">
      <c r="A40" t="s">
        <v>19</v>
      </c>
      <c r="B40" s="3">
        <v>4646158166</v>
      </c>
      <c r="C40" s="3">
        <v>4768730116</v>
      </c>
      <c r="D40" s="3">
        <v>4937968309</v>
      </c>
      <c r="E40" s="3">
        <v>4646158166</v>
      </c>
      <c r="F40" s="3">
        <v>5288613794</v>
      </c>
      <c r="G40" s="3">
        <v>5656506593</v>
      </c>
      <c r="H40" s="3">
        <v>5909743447</v>
      </c>
      <c r="I40" s="3">
        <v>6085519284</v>
      </c>
    </row>
    <row r="41" spans="1:9" x14ac:dyDescent="0.25">
      <c r="A41" t="s">
        <v>59</v>
      </c>
      <c r="B41" s="3"/>
      <c r="C41" s="3">
        <v>0</v>
      </c>
      <c r="D41" s="3">
        <v>0</v>
      </c>
      <c r="E41" s="3"/>
      <c r="F41" s="3"/>
    </row>
    <row r="42" spans="1:9" x14ac:dyDescent="0.25">
      <c r="A42" t="s">
        <v>60</v>
      </c>
      <c r="B42" s="3"/>
      <c r="C42" s="3">
        <v>0</v>
      </c>
      <c r="D42" s="3">
        <v>0</v>
      </c>
      <c r="E42" s="3"/>
      <c r="F42" s="3">
        <v>0</v>
      </c>
    </row>
    <row r="43" spans="1:9" x14ac:dyDescent="0.25">
      <c r="A43" t="s">
        <v>20</v>
      </c>
      <c r="B43" s="3">
        <v>1769595904</v>
      </c>
      <c r="C43" s="3">
        <v>874122481</v>
      </c>
      <c r="D43" s="3">
        <v>1273339760</v>
      </c>
      <c r="E43" s="3">
        <v>1769595904</v>
      </c>
      <c r="F43" s="3">
        <v>954997280</v>
      </c>
      <c r="G43" s="3">
        <v>1184234899</v>
      </c>
      <c r="H43" s="3">
        <v>1515873544</v>
      </c>
      <c r="I43" s="3">
        <v>761542199</v>
      </c>
    </row>
    <row r="44" spans="1:9" x14ac:dyDescent="0.25">
      <c r="A44" s="2"/>
      <c r="B44" s="5">
        <f>SUM(B39:B43)</f>
        <v>13762635400</v>
      </c>
      <c r="C44" s="5">
        <f t="shared" ref="C44:G44" si="16">SUM(C39:C43)</f>
        <v>13357077987</v>
      </c>
      <c r="D44" s="5">
        <f>SUM(D39:D43)</f>
        <v>13925533459</v>
      </c>
      <c r="E44" s="5">
        <f t="shared" si="16"/>
        <v>13762635400</v>
      </c>
      <c r="F44" s="5">
        <f t="shared" si="16"/>
        <v>14729259004</v>
      </c>
      <c r="G44" s="5">
        <f t="shared" si="16"/>
        <v>15326389422</v>
      </c>
      <c r="H44" s="5">
        <f>SUM(H39:H43)</f>
        <v>15911264921</v>
      </c>
      <c r="I44" s="5">
        <f>SUM(I39:I43)</f>
        <v>16181274203</v>
      </c>
    </row>
    <row r="45" spans="1:9" x14ac:dyDescent="0.25">
      <c r="A45" s="18" t="s">
        <v>21</v>
      </c>
      <c r="B45" s="3">
        <v>250023492</v>
      </c>
      <c r="C45" s="3">
        <v>255379473</v>
      </c>
      <c r="D45" s="3">
        <v>252760939</v>
      </c>
      <c r="E45" s="3">
        <v>250023492</v>
      </c>
      <c r="F45" s="3">
        <v>253627476</v>
      </c>
      <c r="G45" s="3">
        <v>233144815</v>
      </c>
      <c r="H45" s="3">
        <v>230753284</v>
      </c>
      <c r="I45" s="3">
        <v>227680574</v>
      </c>
    </row>
    <row r="46" spans="1:9" x14ac:dyDescent="0.25">
      <c r="A46" s="2"/>
      <c r="B46" s="5">
        <f>B44+B45+B37</f>
        <v>192120468741</v>
      </c>
      <c r="C46" s="5">
        <f>C44+C37+C45</f>
        <v>196988854067</v>
      </c>
      <c r="D46" s="5">
        <f>D44+D45+D37</f>
        <v>220249053616</v>
      </c>
      <c r="E46" s="5">
        <f>E44+E37+E45</f>
        <v>192120468741</v>
      </c>
      <c r="F46" s="5">
        <f>F37+F44+F45</f>
        <v>232180164026</v>
      </c>
      <c r="G46" s="5">
        <f t="shared" ref="G46" si="17">G37+G44+G45</f>
        <v>256403670476</v>
      </c>
      <c r="H46" s="5">
        <f>H37+H44+H45</f>
        <v>265123858274</v>
      </c>
      <c r="I46" s="5">
        <f>I37+I44+I45</f>
        <v>269551200148</v>
      </c>
    </row>
    <row r="48" spans="1:9" x14ac:dyDescent="0.25">
      <c r="A48" s="20" t="s">
        <v>104</v>
      </c>
      <c r="B48" s="11">
        <f>B44/B49</f>
        <v>18.732622430965549</v>
      </c>
      <c r="C48" s="11">
        <f t="shared" ref="C48:E48" si="18">C44/C49</f>
        <v>17.314866122935513</v>
      </c>
      <c r="D48" s="11">
        <f t="shared" si="18"/>
        <v>18.051758608261249</v>
      </c>
      <c r="E48" s="11">
        <f t="shared" si="18"/>
        <v>18.732622430965549</v>
      </c>
      <c r="F48" s="11">
        <f>F44/F49</f>
        <v>17.357848364090685</v>
      </c>
      <c r="G48" s="11">
        <f t="shared" ref="G48:I48" si="19">G44/G49</f>
        <v>18.06154291154995</v>
      </c>
      <c r="H48" s="11">
        <f t="shared" si="19"/>
        <v>18.750795522340272</v>
      </c>
      <c r="I48" s="11">
        <f t="shared" si="19"/>
        <v>17.335446157477328</v>
      </c>
    </row>
    <row r="49" spans="1:9" x14ac:dyDescent="0.25">
      <c r="A49" s="20" t="s">
        <v>105</v>
      </c>
      <c r="B49" s="10">
        <f>B39/10</f>
        <v>734688133</v>
      </c>
      <c r="C49" s="10">
        <f t="shared" ref="C49:E49" si="20">C39/10</f>
        <v>771422539</v>
      </c>
      <c r="D49" s="10">
        <f t="shared" si="20"/>
        <v>771422539</v>
      </c>
      <c r="E49" s="10">
        <f t="shared" si="20"/>
        <v>734688133</v>
      </c>
      <c r="F49" s="10">
        <f>F39/10</f>
        <v>848564793</v>
      </c>
      <c r="G49" s="10">
        <f t="shared" ref="G49:I49" si="21">G39/10</f>
        <v>848564793</v>
      </c>
      <c r="H49" s="10">
        <f t="shared" si="21"/>
        <v>848564793</v>
      </c>
      <c r="I49" s="10">
        <f t="shared" si="21"/>
        <v>933421272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pane xSplit="1" ySplit="5" topLeftCell="H33" activePane="bottomRight" state="frozen"/>
      <selection pane="topRight" activeCell="B1" sqref="B1"/>
      <selection pane="bottomLeft" activeCell="A6" sqref="A6"/>
      <selection pane="bottomRight" activeCell="I42" sqref="I42"/>
    </sheetView>
  </sheetViews>
  <sheetFormatPr defaultRowHeight="15" x14ac:dyDescent="0.25"/>
  <cols>
    <col min="1" max="1" width="47.85546875" customWidth="1"/>
    <col min="2" max="2" width="15.42578125" style="9" customWidth="1"/>
    <col min="3" max="3" width="16" style="9" customWidth="1"/>
    <col min="4" max="4" width="15.140625" style="9" customWidth="1"/>
    <col min="5" max="6" width="14.5703125" style="9" bestFit="1" customWidth="1"/>
    <col min="7" max="7" width="14.28515625" customWidth="1"/>
    <col min="8" max="8" width="18.5703125" customWidth="1"/>
    <col min="9" max="9" width="15.42578125" customWidth="1"/>
  </cols>
  <sheetData>
    <row r="1" spans="1:10" x14ac:dyDescent="0.25">
      <c r="A1" s="2" t="s">
        <v>64</v>
      </c>
      <c r="B1"/>
      <c r="C1"/>
      <c r="D1"/>
      <c r="E1"/>
      <c r="F1"/>
    </row>
    <row r="2" spans="1:10" x14ac:dyDescent="0.25">
      <c r="A2" s="2" t="s">
        <v>128</v>
      </c>
      <c r="B2"/>
      <c r="C2"/>
      <c r="D2"/>
      <c r="E2"/>
      <c r="F2"/>
    </row>
    <row r="3" spans="1:10" x14ac:dyDescent="0.25">
      <c r="A3" t="s">
        <v>92</v>
      </c>
      <c r="B3"/>
      <c r="C3"/>
      <c r="D3"/>
      <c r="E3"/>
      <c r="F3"/>
    </row>
    <row r="4" spans="1:10" x14ac:dyDescent="0.25">
      <c r="B4" s="35" t="s">
        <v>84</v>
      </c>
      <c r="C4" s="35" t="s">
        <v>83</v>
      </c>
      <c r="D4" s="35" t="s">
        <v>85</v>
      </c>
      <c r="E4" s="35" t="s">
        <v>84</v>
      </c>
      <c r="F4" s="35" t="s">
        <v>83</v>
      </c>
      <c r="G4" s="35" t="s">
        <v>85</v>
      </c>
      <c r="H4" s="35" t="s">
        <v>84</v>
      </c>
      <c r="I4" s="35" t="s">
        <v>83</v>
      </c>
    </row>
    <row r="5" spans="1:10" ht="15.75" x14ac:dyDescent="0.25">
      <c r="B5" s="16">
        <v>42916</v>
      </c>
      <c r="C5" s="16">
        <v>43008</v>
      </c>
      <c r="D5" s="16">
        <v>43190</v>
      </c>
      <c r="E5" s="16">
        <v>43281</v>
      </c>
      <c r="F5" s="16">
        <v>43373</v>
      </c>
      <c r="G5" s="36">
        <v>43555</v>
      </c>
      <c r="H5" s="36">
        <v>43646</v>
      </c>
      <c r="I5" s="36">
        <v>43738</v>
      </c>
    </row>
    <row r="6" spans="1:10" x14ac:dyDescent="0.25">
      <c r="A6" s="20" t="s">
        <v>106</v>
      </c>
      <c r="B6" s="2"/>
      <c r="C6"/>
      <c r="D6"/>
      <c r="E6"/>
      <c r="F6"/>
    </row>
    <row r="7" spans="1:10" x14ac:dyDescent="0.25">
      <c r="A7" s="18" t="s">
        <v>107</v>
      </c>
      <c r="B7" s="7">
        <f t="shared" ref="B7:G7" si="0">B8-B9</f>
        <v>2132345226</v>
      </c>
      <c r="C7" s="7">
        <f t="shared" si="0"/>
        <v>3247849477</v>
      </c>
      <c r="D7" s="7">
        <f t="shared" si="0"/>
        <v>1106741672</v>
      </c>
      <c r="E7" s="7">
        <f t="shared" si="0"/>
        <v>2500242709</v>
      </c>
      <c r="F7" s="7">
        <f t="shared" si="0"/>
        <v>4080836535</v>
      </c>
      <c r="G7" s="7">
        <f t="shared" si="0"/>
        <v>1783204470</v>
      </c>
      <c r="H7" s="7">
        <f t="shared" ref="H7:I7" si="1">H8-H9</f>
        <v>3691531931</v>
      </c>
      <c r="I7" s="7">
        <f t="shared" si="1"/>
        <v>5546007278</v>
      </c>
    </row>
    <row r="8" spans="1:10" x14ac:dyDescent="0.25">
      <c r="A8" t="s">
        <v>22</v>
      </c>
      <c r="B8" s="6">
        <v>6040634562</v>
      </c>
      <c r="C8" s="8">
        <v>9350383870</v>
      </c>
      <c r="D8" s="8">
        <v>3756893655</v>
      </c>
      <c r="E8" s="8">
        <v>8081432769</v>
      </c>
      <c r="F8" s="8">
        <v>12575869340</v>
      </c>
      <c r="G8" s="8">
        <v>4917650999</v>
      </c>
      <c r="H8" s="8">
        <v>10108119665</v>
      </c>
      <c r="I8" s="8">
        <v>15345276296</v>
      </c>
    </row>
    <row r="9" spans="1:10" x14ac:dyDescent="0.25">
      <c r="A9" t="s">
        <v>23</v>
      </c>
      <c r="B9" s="6">
        <v>3908289336</v>
      </c>
      <c r="C9" s="6">
        <v>6102534393</v>
      </c>
      <c r="D9" s="6">
        <v>2650151983</v>
      </c>
      <c r="E9" s="8">
        <v>5581190060</v>
      </c>
      <c r="F9" s="8">
        <v>8495032805</v>
      </c>
      <c r="G9" s="8">
        <v>3134446529</v>
      </c>
      <c r="H9" s="8">
        <v>6416587734</v>
      </c>
      <c r="I9" s="8">
        <v>9799269018</v>
      </c>
    </row>
    <row r="10" spans="1:10" x14ac:dyDescent="0.25">
      <c r="B10" s="6"/>
      <c r="C10" s="6"/>
      <c r="D10" s="6"/>
      <c r="E10" s="8"/>
      <c r="F10" s="8"/>
    </row>
    <row r="11" spans="1:10" x14ac:dyDescent="0.25">
      <c r="A11" t="s">
        <v>24</v>
      </c>
      <c r="B11" s="6">
        <v>145345265</v>
      </c>
      <c r="C11" s="8">
        <v>364270836</v>
      </c>
      <c r="D11" s="8">
        <v>49847621</v>
      </c>
      <c r="E11" s="8">
        <v>191581080</v>
      </c>
      <c r="F11" s="8">
        <v>243576123</v>
      </c>
      <c r="G11" s="8">
        <v>78748907</v>
      </c>
      <c r="H11" s="8">
        <v>407445526</v>
      </c>
      <c r="I11" s="8">
        <v>451043191</v>
      </c>
    </row>
    <row r="12" spans="1:10" x14ac:dyDescent="0.25">
      <c r="A12" t="s">
        <v>25</v>
      </c>
      <c r="B12" s="6">
        <v>853592503</v>
      </c>
      <c r="C12" s="6">
        <v>1306815322</v>
      </c>
      <c r="D12" s="6">
        <v>469584728</v>
      </c>
      <c r="E12" s="6">
        <v>971366531</v>
      </c>
      <c r="F12" s="6">
        <v>1500960929</v>
      </c>
      <c r="G12" s="8">
        <v>577955368</v>
      </c>
      <c r="H12" s="8">
        <v>1084362418</v>
      </c>
      <c r="I12" s="8">
        <v>1584106773</v>
      </c>
    </row>
    <row r="13" spans="1:10" x14ac:dyDescent="0.25">
      <c r="A13" t="s">
        <v>26</v>
      </c>
      <c r="B13" s="6">
        <v>239925366</v>
      </c>
      <c r="C13" s="6">
        <v>347683036</v>
      </c>
      <c r="D13" s="6">
        <v>112518830</v>
      </c>
      <c r="E13" s="6">
        <v>285497746</v>
      </c>
      <c r="F13" s="6">
        <v>415144775</v>
      </c>
      <c r="G13" s="8">
        <v>147930818</v>
      </c>
      <c r="H13" s="8">
        <v>404850757</v>
      </c>
      <c r="I13" s="8">
        <v>581846349</v>
      </c>
    </row>
    <row r="14" spans="1:10" x14ac:dyDescent="0.25">
      <c r="A14" s="2"/>
      <c r="B14" s="7">
        <f t="shared" ref="B14:G14" si="2">B7+SUM(B11:B13)</f>
        <v>3371208360</v>
      </c>
      <c r="C14" s="7">
        <f t="shared" si="2"/>
        <v>5266618671</v>
      </c>
      <c r="D14" s="7">
        <f t="shared" si="2"/>
        <v>1738692851</v>
      </c>
      <c r="E14" s="7">
        <f t="shared" si="2"/>
        <v>3948688066</v>
      </c>
      <c r="F14" s="7">
        <f t="shared" si="2"/>
        <v>6240518362</v>
      </c>
      <c r="G14" s="7">
        <f t="shared" si="2"/>
        <v>2587839563</v>
      </c>
      <c r="H14" s="7">
        <f t="shared" ref="H14" si="3">H7+SUM(H11:H13)</f>
        <v>5588190632</v>
      </c>
      <c r="I14" s="7">
        <f>I7+SUM(I11:I13)</f>
        <v>8163003591</v>
      </c>
      <c r="J14" s="7"/>
    </row>
    <row r="15" spans="1:10" x14ac:dyDescent="0.25">
      <c r="A15" s="21" t="s">
        <v>108</v>
      </c>
    </row>
    <row r="16" spans="1:10" x14ac:dyDescent="0.25">
      <c r="A16" t="s">
        <v>27</v>
      </c>
      <c r="B16" s="6">
        <v>949688636</v>
      </c>
      <c r="C16" s="6">
        <v>1584370601</v>
      </c>
      <c r="D16" s="6">
        <v>516350278</v>
      </c>
      <c r="E16" s="6">
        <v>1203837030</v>
      </c>
      <c r="F16" s="6">
        <v>1889036705</v>
      </c>
      <c r="G16">
        <v>650528171</v>
      </c>
      <c r="H16" s="8">
        <v>1571352126</v>
      </c>
      <c r="I16" s="8">
        <v>2268354507</v>
      </c>
    </row>
    <row r="17" spans="1:9" x14ac:dyDescent="0.25">
      <c r="A17" t="s">
        <v>28</v>
      </c>
      <c r="B17" s="6">
        <v>218521375</v>
      </c>
      <c r="C17" s="6">
        <v>331526872</v>
      </c>
      <c r="D17" s="6">
        <v>99974486</v>
      </c>
      <c r="E17" s="6">
        <v>222386913</v>
      </c>
      <c r="F17" s="6">
        <v>321905436</v>
      </c>
      <c r="G17" s="6">
        <v>125796732</v>
      </c>
      <c r="H17" s="8">
        <v>246812177</v>
      </c>
      <c r="I17" s="8">
        <v>350980466</v>
      </c>
    </row>
    <row r="18" spans="1:9" x14ac:dyDescent="0.25">
      <c r="A18" t="s">
        <v>29</v>
      </c>
      <c r="B18" s="6">
        <v>767770</v>
      </c>
      <c r="C18" s="6">
        <v>917352</v>
      </c>
      <c r="D18" s="6">
        <v>259845</v>
      </c>
      <c r="E18" s="6">
        <v>750243</v>
      </c>
      <c r="F18" s="6">
        <v>1134898</v>
      </c>
      <c r="G18" s="6">
        <v>155580</v>
      </c>
      <c r="H18" s="8">
        <v>390958</v>
      </c>
      <c r="I18" s="8">
        <v>969074</v>
      </c>
    </row>
    <row r="19" spans="1:9" x14ac:dyDescent="0.25">
      <c r="A19" t="s">
        <v>30</v>
      </c>
      <c r="B19" s="6">
        <v>19885177</v>
      </c>
      <c r="C19" s="6">
        <v>29181659</v>
      </c>
      <c r="D19" s="6">
        <v>6883968</v>
      </c>
      <c r="E19" s="6">
        <v>21166887</v>
      </c>
      <c r="F19" s="6">
        <v>29560507</v>
      </c>
      <c r="G19" s="6">
        <v>8400813</v>
      </c>
      <c r="H19" s="8">
        <v>20328155</v>
      </c>
      <c r="I19" s="8">
        <v>29338895</v>
      </c>
    </row>
    <row r="20" spans="1:9" x14ac:dyDescent="0.25">
      <c r="A20" t="s">
        <v>31</v>
      </c>
      <c r="B20" s="6">
        <v>42693875</v>
      </c>
      <c r="C20" s="6">
        <v>60057633</v>
      </c>
      <c r="D20" s="6">
        <v>23885776</v>
      </c>
      <c r="E20" s="6">
        <v>46796475</v>
      </c>
      <c r="F20" s="6">
        <v>73017951</v>
      </c>
      <c r="G20" s="6">
        <v>35718892</v>
      </c>
      <c r="H20" s="8">
        <v>59762164</v>
      </c>
      <c r="I20" s="8">
        <v>87396889</v>
      </c>
    </row>
    <row r="21" spans="1:9" x14ac:dyDescent="0.25">
      <c r="A21" t="s">
        <v>61</v>
      </c>
      <c r="B21" s="6">
        <v>7603000</v>
      </c>
      <c r="C21" s="6">
        <v>11245500</v>
      </c>
      <c r="D21" s="6">
        <v>3237700</v>
      </c>
      <c r="E21" s="6">
        <v>8207450</v>
      </c>
      <c r="F21" s="6">
        <v>12194100</v>
      </c>
      <c r="G21" s="6">
        <v>3930000</v>
      </c>
      <c r="H21" s="8">
        <v>10420000</v>
      </c>
      <c r="I21" s="8">
        <v>15490000</v>
      </c>
    </row>
    <row r="22" spans="1:9" x14ac:dyDescent="0.25">
      <c r="A22" t="s">
        <v>32</v>
      </c>
      <c r="B22" s="6">
        <v>3738928</v>
      </c>
      <c r="C22" s="6">
        <v>5137728</v>
      </c>
      <c r="D22" s="6">
        <v>1415521</v>
      </c>
      <c r="E22" s="6">
        <v>2654920</v>
      </c>
      <c r="F22" s="6">
        <v>4132937</v>
      </c>
      <c r="G22" s="6">
        <v>1123725</v>
      </c>
      <c r="H22" s="8">
        <v>3490761</v>
      </c>
      <c r="I22" s="8">
        <v>5575928</v>
      </c>
    </row>
    <row r="23" spans="1:9" x14ac:dyDescent="0.25">
      <c r="A23" t="s">
        <v>33</v>
      </c>
      <c r="B23" s="6">
        <v>508807</v>
      </c>
      <c r="C23" s="6">
        <v>657755</v>
      </c>
      <c r="D23" s="6">
        <v>131768</v>
      </c>
      <c r="E23" s="6">
        <v>303605</v>
      </c>
      <c r="F23" s="6">
        <v>517930</v>
      </c>
      <c r="G23" s="6">
        <v>400167</v>
      </c>
      <c r="H23" s="8">
        <v>552896</v>
      </c>
      <c r="I23" s="8">
        <v>757650</v>
      </c>
    </row>
    <row r="24" spans="1:9" x14ac:dyDescent="0.25">
      <c r="A24" t="s">
        <v>34</v>
      </c>
      <c r="B24" s="6"/>
      <c r="C24" s="6">
        <v>337500</v>
      </c>
      <c r="D24" s="6" t="s">
        <v>86</v>
      </c>
      <c r="E24" s="6" t="s">
        <v>86</v>
      </c>
      <c r="F24" s="6">
        <v>375000</v>
      </c>
      <c r="G24" s="6">
        <v>125000</v>
      </c>
      <c r="H24" s="8">
        <v>250000</v>
      </c>
      <c r="I24" s="8">
        <v>409500</v>
      </c>
    </row>
    <row r="25" spans="1:9" x14ac:dyDescent="0.25">
      <c r="A25" t="s">
        <v>62</v>
      </c>
      <c r="B25" s="6"/>
      <c r="C25" s="6"/>
      <c r="D25" s="6"/>
      <c r="E25" s="6"/>
      <c r="F25" s="6"/>
    </row>
    <row r="26" spans="1:9" x14ac:dyDescent="0.25">
      <c r="A26" t="s">
        <v>35</v>
      </c>
      <c r="B26" s="6">
        <v>73632266</v>
      </c>
      <c r="C26" s="6">
        <v>113386665</v>
      </c>
      <c r="D26" s="6">
        <v>45226956</v>
      </c>
      <c r="E26" s="6">
        <v>96491256</v>
      </c>
      <c r="F26" s="6">
        <v>148854561</v>
      </c>
      <c r="G26" s="6">
        <v>55649222</v>
      </c>
      <c r="H26" s="8">
        <v>117685282</v>
      </c>
      <c r="I26" s="8">
        <v>181694113</v>
      </c>
    </row>
    <row r="27" spans="1:9" x14ac:dyDescent="0.25">
      <c r="A27" t="s">
        <v>36</v>
      </c>
      <c r="B27" s="6"/>
      <c r="C27" s="6"/>
      <c r="D27" s="6"/>
      <c r="E27" s="6"/>
      <c r="F27" s="6">
        <v>20000000</v>
      </c>
    </row>
    <row r="28" spans="1:9" x14ac:dyDescent="0.25">
      <c r="A28" t="s">
        <v>37</v>
      </c>
      <c r="B28" s="6">
        <v>190390769</v>
      </c>
      <c r="C28" s="6">
        <v>309401108</v>
      </c>
      <c r="D28" s="6">
        <v>93387418</v>
      </c>
      <c r="E28" s="6">
        <v>207088027</v>
      </c>
      <c r="F28" s="6">
        <v>327237246</v>
      </c>
      <c r="G28" s="6">
        <v>164102201</v>
      </c>
      <c r="H28" s="8">
        <v>290972606</v>
      </c>
      <c r="I28" s="8">
        <v>425413396</v>
      </c>
    </row>
    <row r="29" spans="1:9" x14ac:dyDescent="0.25">
      <c r="A29" s="2"/>
      <c r="B29" s="7">
        <f>SUM(B16:B28)</f>
        <v>1507430603</v>
      </c>
      <c r="C29" s="7">
        <f t="shared" ref="C29:H29" si="4">SUM(C16:C28)</f>
        <v>2446220373</v>
      </c>
      <c r="D29" s="7">
        <f t="shared" si="4"/>
        <v>790753716</v>
      </c>
      <c r="E29" s="7">
        <f t="shared" si="4"/>
        <v>1809682806</v>
      </c>
      <c r="F29" s="7">
        <f t="shared" si="4"/>
        <v>2827967271</v>
      </c>
      <c r="G29" s="7">
        <f t="shared" si="4"/>
        <v>1045930503</v>
      </c>
      <c r="H29" s="7">
        <f t="shared" si="4"/>
        <v>2322017125</v>
      </c>
      <c r="I29" s="7">
        <f>SUM(I16:I28)</f>
        <v>3366380418</v>
      </c>
    </row>
    <row r="30" spans="1:9" x14ac:dyDescent="0.25">
      <c r="A30" s="21" t="s">
        <v>109</v>
      </c>
      <c r="B30" s="7">
        <f>B14-B29</f>
        <v>1863777757</v>
      </c>
      <c r="C30" s="7">
        <f t="shared" ref="C30:I30" si="5">C14-C29</f>
        <v>2820398298</v>
      </c>
      <c r="D30" s="7">
        <f t="shared" si="5"/>
        <v>947939135</v>
      </c>
      <c r="E30" s="7">
        <f t="shared" si="5"/>
        <v>2139005260</v>
      </c>
      <c r="F30" s="7">
        <f t="shared" si="5"/>
        <v>3412551091</v>
      </c>
      <c r="G30" s="7">
        <f t="shared" si="5"/>
        <v>1541909060</v>
      </c>
      <c r="H30" s="7">
        <f t="shared" si="5"/>
        <v>3266173507</v>
      </c>
      <c r="I30" s="7">
        <f t="shared" si="5"/>
        <v>4796623173</v>
      </c>
    </row>
    <row r="31" spans="1:9" x14ac:dyDescent="0.25">
      <c r="A31" s="21" t="s">
        <v>110</v>
      </c>
      <c r="B31" s="7"/>
      <c r="C31" s="7"/>
      <c r="D31" s="7"/>
      <c r="E31" s="7"/>
      <c r="F31" s="7"/>
    </row>
    <row r="32" spans="1:9" x14ac:dyDescent="0.25">
      <c r="A32" t="s">
        <v>65</v>
      </c>
      <c r="B32" s="6">
        <v>174600000</v>
      </c>
      <c r="C32" s="6">
        <v>278000000</v>
      </c>
      <c r="D32" s="6">
        <v>210100000</v>
      </c>
      <c r="E32" s="6">
        <v>311200000</v>
      </c>
      <c r="F32" s="6">
        <v>816850000</v>
      </c>
      <c r="G32" s="6">
        <v>410000000</v>
      </c>
      <c r="H32" s="6">
        <v>781000000</v>
      </c>
      <c r="I32" s="6">
        <v>1406000000</v>
      </c>
    </row>
    <row r="33" spans="1:9" x14ac:dyDescent="0.25">
      <c r="A33" t="s">
        <v>66</v>
      </c>
      <c r="B33" s="6">
        <v>130000000</v>
      </c>
      <c r="C33" s="6">
        <v>218600000</v>
      </c>
      <c r="D33" s="6">
        <v>39100000</v>
      </c>
      <c r="E33" s="6">
        <v>91300000</v>
      </c>
      <c r="F33" s="6">
        <v>67800000</v>
      </c>
      <c r="G33" s="6">
        <v>-49000000</v>
      </c>
      <c r="H33" s="6">
        <v>114600000</v>
      </c>
      <c r="I33" s="6">
        <v>19600000</v>
      </c>
    </row>
    <row r="34" spans="1:9" x14ac:dyDescent="0.25">
      <c r="A34" t="s">
        <v>67</v>
      </c>
      <c r="B34" s="6">
        <v>127000000</v>
      </c>
      <c r="C34" s="6">
        <v>197500000</v>
      </c>
      <c r="D34" s="6">
        <v>29000000</v>
      </c>
      <c r="E34" s="6">
        <v>29000000</v>
      </c>
      <c r="F34" s="6" t="s">
        <v>86</v>
      </c>
      <c r="G34" s="6">
        <v>80000000</v>
      </c>
      <c r="H34" s="6">
        <v>67100000</v>
      </c>
      <c r="I34" s="6">
        <v>85900000</v>
      </c>
    </row>
    <row r="35" spans="1:9" x14ac:dyDescent="0.25">
      <c r="A35" t="s">
        <v>38</v>
      </c>
      <c r="B35" s="6">
        <v>48000000</v>
      </c>
      <c r="C35" s="6">
        <v>48000000</v>
      </c>
      <c r="D35" s="6">
        <v>54200000</v>
      </c>
      <c r="E35" s="6">
        <v>133200000</v>
      </c>
      <c r="F35" s="6">
        <v>137200000</v>
      </c>
      <c r="G35" s="6">
        <v>19500000</v>
      </c>
      <c r="H35" s="6">
        <v>16900000</v>
      </c>
      <c r="I35" s="6">
        <v>132100000</v>
      </c>
    </row>
    <row r="36" spans="1:9" x14ac:dyDescent="0.25">
      <c r="A36" t="s">
        <v>39</v>
      </c>
      <c r="B36" s="6">
        <v>690000</v>
      </c>
      <c r="C36" s="6">
        <v>690000</v>
      </c>
      <c r="D36" s="6"/>
      <c r="E36" s="6"/>
      <c r="F36" s="6"/>
      <c r="G36" s="6">
        <v>26000000</v>
      </c>
      <c r="H36" s="6">
        <v>-8765000</v>
      </c>
      <c r="I36" s="6">
        <v>-2365000</v>
      </c>
    </row>
    <row r="37" spans="1:9" x14ac:dyDescent="0.25">
      <c r="A37" s="2"/>
      <c r="B37" s="7">
        <f>SUM(B32:B36)</f>
        <v>480290000</v>
      </c>
      <c r="C37" s="7">
        <f t="shared" ref="C37:I37" si="6">SUM(C32:C36)</f>
        <v>742790000</v>
      </c>
      <c r="D37" s="7">
        <f t="shared" si="6"/>
        <v>332400000</v>
      </c>
      <c r="E37" s="7">
        <f t="shared" si="6"/>
        <v>564700000</v>
      </c>
      <c r="F37" s="7">
        <f t="shared" si="6"/>
        <v>1021850000</v>
      </c>
      <c r="G37" s="7">
        <f t="shared" si="6"/>
        <v>486500000</v>
      </c>
      <c r="H37" s="7">
        <f t="shared" si="6"/>
        <v>970835000</v>
      </c>
      <c r="I37" s="7">
        <f t="shared" si="6"/>
        <v>1641235000</v>
      </c>
    </row>
    <row r="38" spans="1:9" x14ac:dyDescent="0.25">
      <c r="A38" s="21" t="s">
        <v>111</v>
      </c>
      <c r="B38" s="7">
        <f>B30-B37</f>
        <v>1383487757</v>
      </c>
      <c r="C38" s="7">
        <f t="shared" ref="C38:I38" si="7">C30-C37</f>
        <v>2077608298</v>
      </c>
      <c r="D38" s="7">
        <f t="shared" si="7"/>
        <v>615539135</v>
      </c>
      <c r="E38" s="7">
        <f t="shared" si="7"/>
        <v>1574305260</v>
      </c>
      <c r="F38" s="7">
        <f t="shared" si="7"/>
        <v>2390701091</v>
      </c>
      <c r="G38" s="7">
        <f t="shared" si="7"/>
        <v>1055409060</v>
      </c>
      <c r="H38" s="7">
        <f t="shared" si="7"/>
        <v>2295338507</v>
      </c>
      <c r="I38" s="7">
        <f t="shared" si="7"/>
        <v>3155388173</v>
      </c>
    </row>
    <row r="39" spans="1:9" x14ac:dyDescent="0.25">
      <c r="A39" s="21" t="s">
        <v>112</v>
      </c>
      <c r="B39" s="7">
        <f>SUM(B40:B41)</f>
        <v>614537031</v>
      </c>
      <c r="C39" s="7">
        <f t="shared" ref="C39:I39" si="8">SUM(C40:C41)</f>
        <v>974170872</v>
      </c>
      <c r="D39" s="7">
        <f t="shared" si="8"/>
        <v>302049216</v>
      </c>
      <c r="E39" s="7">
        <f t="shared" si="8"/>
        <v>795193681</v>
      </c>
      <c r="F39" s="7">
        <f t="shared" si="8"/>
        <v>1272619088</v>
      </c>
      <c r="G39" s="7">
        <f t="shared" si="8"/>
        <v>586650844</v>
      </c>
      <c r="H39" s="7">
        <f t="shared" si="8"/>
        <v>1244096321</v>
      </c>
      <c r="I39" s="7">
        <f t="shared" si="8"/>
        <v>1834209415</v>
      </c>
    </row>
    <row r="40" spans="1:9" x14ac:dyDescent="0.25">
      <c r="A40" t="s">
        <v>40</v>
      </c>
      <c r="B40" s="6">
        <v>620571986</v>
      </c>
      <c r="C40" s="6">
        <v>982277413</v>
      </c>
      <c r="D40" s="6">
        <v>296366695</v>
      </c>
      <c r="E40" s="6">
        <v>796626564</v>
      </c>
      <c r="F40" s="6">
        <v>1271797111</v>
      </c>
      <c r="G40" s="6">
        <v>586253087</v>
      </c>
      <c r="H40" s="6">
        <v>1243839574</v>
      </c>
      <c r="I40" s="6">
        <v>1834241654</v>
      </c>
    </row>
    <row r="41" spans="1:9" x14ac:dyDescent="0.25">
      <c r="A41" t="s">
        <v>41</v>
      </c>
      <c r="B41" s="6">
        <v>-6034955</v>
      </c>
      <c r="C41" s="6">
        <v>-8106541</v>
      </c>
      <c r="D41" s="6">
        <v>5682521</v>
      </c>
      <c r="E41" s="6">
        <v>-1432883</v>
      </c>
      <c r="F41" s="6">
        <v>821977</v>
      </c>
      <c r="G41" s="6">
        <v>397757</v>
      </c>
      <c r="H41" s="6">
        <v>256747</v>
      </c>
      <c r="I41" s="6">
        <v>-32239</v>
      </c>
    </row>
    <row r="42" spans="1:9" x14ac:dyDescent="0.25">
      <c r="A42" s="20" t="s">
        <v>113</v>
      </c>
      <c r="B42" s="7">
        <f>B38-B39-1</f>
        <v>768950725</v>
      </c>
      <c r="C42" s="7">
        <f>C38-C39+1</f>
        <v>1103437427</v>
      </c>
      <c r="D42" s="7">
        <f t="shared" ref="D42" si="9">D38-D39</f>
        <v>313489919</v>
      </c>
      <c r="E42" s="7">
        <f>E38-E39-1</f>
        <v>779111578</v>
      </c>
      <c r="F42" s="7">
        <f>(F38-F39)-2</f>
        <v>1118082001</v>
      </c>
      <c r="G42" s="7">
        <f t="shared" ref="G42:H42" si="10">(G38-G39)-2</f>
        <v>468758214</v>
      </c>
      <c r="H42" s="7">
        <f t="shared" si="10"/>
        <v>1051242184</v>
      </c>
      <c r="I42" s="7">
        <f>(I38-I39)</f>
        <v>1321178758</v>
      </c>
    </row>
    <row r="43" spans="1:9" x14ac:dyDescent="0.25">
      <c r="A43" s="22" t="s">
        <v>114</v>
      </c>
      <c r="B43" s="12">
        <f>B42/B44</f>
        <v>1.0466355593088095</v>
      </c>
      <c r="C43" s="12">
        <f t="shared" ref="C43:I43" si="11">C42/C44</f>
        <v>1.4303930352234626</v>
      </c>
      <c r="D43" s="12">
        <f t="shared" si="11"/>
        <v>0.40637899873444067</v>
      </c>
      <c r="E43" s="12">
        <f t="shared" si="11"/>
        <v>1.0604657173630978</v>
      </c>
      <c r="F43" s="12">
        <f t="shared" si="11"/>
        <v>1.3176153550363008</v>
      </c>
      <c r="G43" s="12">
        <f t="shared" si="11"/>
        <v>0.55241298939914896</v>
      </c>
      <c r="H43" s="12">
        <f t="shared" si="11"/>
        <v>1.2388472779826962</v>
      </c>
      <c r="I43" s="12">
        <f t="shared" si="11"/>
        <v>1.4154153088553139</v>
      </c>
    </row>
    <row r="44" spans="1:9" x14ac:dyDescent="0.25">
      <c r="A44" s="22" t="s">
        <v>115</v>
      </c>
      <c r="B44" s="7">
        <f>'1'!B39/10</f>
        <v>734688133</v>
      </c>
      <c r="C44" s="7">
        <f>'1'!C39/10</f>
        <v>771422539</v>
      </c>
      <c r="D44" s="7">
        <f>'1'!D39/10</f>
        <v>771422539</v>
      </c>
      <c r="E44" s="7">
        <f>'1'!E39/10</f>
        <v>734688133</v>
      </c>
      <c r="F44" s="7">
        <f>'1'!F39/10</f>
        <v>848564793</v>
      </c>
      <c r="G44" s="7">
        <f>'1'!G39/10</f>
        <v>848564793</v>
      </c>
      <c r="H44" s="7">
        <f>'1'!H39/10</f>
        <v>848564793</v>
      </c>
      <c r="I44" s="7">
        <f>'1'!I39/10</f>
        <v>933421272</v>
      </c>
    </row>
    <row r="45" spans="1:9" x14ac:dyDescent="0.25">
      <c r="E45" s="6"/>
      <c r="F4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zoomScale="84" zoomScaleNormal="84" workbookViewId="0">
      <pane xSplit="1" ySplit="5" topLeftCell="I39" activePane="bottomRight" state="frozen"/>
      <selection pane="topRight" activeCell="B1" sqref="B1"/>
      <selection pane="bottomLeft" activeCell="A6" sqref="A6"/>
      <selection pane="bottomRight" activeCell="I53" sqref="I53"/>
    </sheetView>
  </sheetViews>
  <sheetFormatPr defaultRowHeight="15" x14ac:dyDescent="0.25"/>
  <cols>
    <col min="1" max="1" width="62" customWidth="1"/>
    <col min="2" max="2" width="18.5703125" customWidth="1"/>
    <col min="3" max="3" width="17.85546875" customWidth="1"/>
    <col min="4" max="4" width="18" customWidth="1"/>
    <col min="5" max="6" width="20.28515625" bestFit="1" customWidth="1"/>
    <col min="7" max="7" width="20.7109375" customWidth="1"/>
    <col min="8" max="8" width="19.42578125" customWidth="1"/>
    <col min="9" max="9" width="19.28515625" customWidth="1"/>
  </cols>
  <sheetData>
    <row r="1" spans="1:18" ht="18.75" x14ac:dyDescent="0.3">
      <c r="A1" s="23" t="s">
        <v>64</v>
      </c>
      <c r="B1" s="24"/>
      <c r="C1" s="24"/>
      <c r="D1" s="24"/>
      <c r="E1" s="24"/>
      <c r="F1" s="24"/>
      <c r="G1" s="24"/>
      <c r="H1" s="24"/>
      <c r="I1" s="24"/>
      <c r="J1" s="24"/>
      <c r="K1" s="34"/>
      <c r="L1" s="34"/>
      <c r="M1" s="34"/>
      <c r="N1" s="34"/>
      <c r="O1" s="34"/>
      <c r="P1" s="34"/>
      <c r="Q1" s="34"/>
      <c r="R1" s="34"/>
    </row>
    <row r="2" spans="1:18" ht="18.75" x14ac:dyDescent="0.3">
      <c r="A2" s="23" t="s">
        <v>129</v>
      </c>
      <c r="B2" s="24"/>
      <c r="C2" s="24"/>
      <c r="D2" s="24"/>
      <c r="E2" s="24"/>
      <c r="F2" s="24"/>
      <c r="G2" s="24"/>
      <c r="H2" s="24"/>
      <c r="I2" s="24"/>
      <c r="J2" s="24"/>
      <c r="K2" s="34"/>
      <c r="L2" s="34"/>
      <c r="M2" s="34"/>
      <c r="N2" s="34"/>
      <c r="O2" s="34"/>
      <c r="P2" s="34"/>
      <c r="Q2" s="34"/>
      <c r="R2" s="34"/>
    </row>
    <row r="3" spans="1:18" ht="18.75" x14ac:dyDescent="0.3">
      <c r="A3" s="24" t="s">
        <v>92</v>
      </c>
      <c r="B3" s="24"/>
      <c r="C3" s="24"/>
      <c r="D3" s="24"/>
      <c r="E3" s="24"/>
      <c r="F3" s="24"/>
      <c r="G3" s="24"/>
      <c r="H3" s="24"/>
      <c r="I3" s="24"/>
      <c r="J3" s="24"/>
      <c r="K3" s="34"/>
      <c r="L3" s="34"/>
      <c r="M3" s="34"/>
      <c r="N3" s="34"/>
      <c r="O3" s="34"/>
      <c r="P3" s="34"/>
      <c r="Q3" s="34"/>
      <c r="R3" s="34"/>
    </row>
    <row r="4" spans="1:18" ht="18.75" x14ac:dyDescent="0.3">
      <c r="A4" s="24"/>
      <c r="B4" s="37" t="s">
        <v>84</v>
      </c>
      <c r="C4" s="37" t="s">
        <v>83</v>
      </c>
      <c r="D4" s="37" t="s">
        <v>85</v>
      </c>
      <c r="E4" s="37" t="s">
        <v>84</v>
      </c>
      <c r="F4" s="37" t="s">
        <v>83</v>
      </c>
      <c r="G4" s="37" t="s">
        <v>85</v>
      </c>
      <c r="H4" s="37" t="s">
        <v>84</v>
      </c>
      <c r="I4" s="37" t="s">
        <v>83</v>
      </c>
      <c r="J4" s="24"/>
      <c r="K4" s="34"/>
      <c r="L4" s="34"/>
      <c r="M4" s="34"/>
      <c r="N4" s="34"/>
      <c r="O4" s="34"/>
      <c r="P4" s="34"/>
      <c r="Q4" s="34"/>
      <c r="R4" s="34"/>
    </row>
    <row r="5" spans="1:18" ht="18.75" x14ac:dyDescent="0.3">
      <c r="A5" s="24"/>
      <c r="B5" s="25">
        <v>42916</v>
      </c>
      <c r="C5" s="25">
        <v>43008</v>
      </c>
      <c r="D5" s="25">
        <v>43190</v>
      </c>
      <c r="E5" s="25">
        <v>43281</v>
      </c>
      <c r="F5" s="25">
        <v>43373</v>
      </c>
      <c r="G5" s="38">
        <v>43555</v>
      </c>
      <c r="H5" s="38">
        <v>43646</v>
      </c>
      <c r="I5" s="38">
        <v>43738</v>
      </c>
      <c r="J5" s="24"/>
      <c r="K5" s="34"/>
      <c r="L5" s="34"/>
      <c r="M5" s="34"/>
      <c r="N5" s="34"/>
      <c r="O5" s="34"/>
      <c r="P5" s="34"/>
      <c r="Q5" s="34"/>
      <c r="R5" s="34"/>
    </row>
    <row r="6" spans="1:18" ht="18.75" x14ac:dyDescent="0.3">
      <c r="A6" s="26" t="s">
        <v>116</v>
      </c>
      <c r="B6" s="24"/>
      <c r="C6" s="24"/>
      <c r="D6" s="24"/>
      <c r="E6" s="24"/>
      <c r="F6" s="24"/>
      <c r="G6" s="24"/>
      <c r="H6" s="24"/>
      <c r="I6" s="24"/>
      <c r="J6" s="24"/>
      <c r="K6" s="34"/>
      <c r="L6" s="34"/>
      <c r="M6" s="34"/>
      <c r="N6" s="34"/>
      <c r="O6" s="34"/>
      <c r="P6" s="34"/>
      <c r="Q6" s="34"/>
      <c r="R6" s="34"/>
    </row>
    <row r="7" spans="1:18" ht="18.75" x14ac:dyDescent="0.3">
      <c r="A7" s="27" t="s">
        <v>117</v>
      </c>
      <c r="B7" s="24"/>
      <c r="C7" s="24"/>
      <c r="D7" s="24"/>
      <c r="E7" s="24"/>
      <c r="F7" s="24"/>
      <c r="G7" s="24"/>
      <c r="H7" s="24"/>
      <c r="I7" s="24"/>
      <c r="J7" s="24"/>
      <c r="K7" s="34"/>
      <c r="L7" s="34"/>
      <c r="M7" s="34"/>
      <c r="N7" s="34"/>
      <c r="O7" s="34"/>
      <c r="P7" s="34"/>
      <c r="Q7" s="34"/>
      <c r="R7" s="34"/>
    </row>
    <row r="8" spans="1:18" ht="18.75" x14ac:dyDescent="0.3">
      <c r="A8" s="24" t="s">
        <v>22</v>
      </c>
      <c r="B8" s="28">
        <v>6261885398</v>
      </c>
      <c r="C8" s="28">
        <v>9544214282</v>
      </c>
      <c r="D8" s="28">
        <v>3828421790</v>
      </c>
      <c r="E8" s="28">
        <v>8262777917</v>
      </c>
      <c r="F8" s="28">
        <v>12896168423</v>
      </c>
      <c r="G8" s="24">
        <v>5018925454</v>
      </c>
      <c r="H8" s="24">
        <v>10497823304</v>
      </c>
      <c r="I8" s="24">
        <v>15841698155</v>
      </c>
      <c r="J8" s="24"/>
      <c r="K8" s="34"/>
      <c r="L8" s="34"/>
      <c r="M8" s="34"/>
      <c r="N8" s="34"/>
      <c r="O8" s="34"/>
      <c r="P8" s="34"/>
      <c r="Q8" s="34"/>
      <c r="R8" s="34"/>
    </row>
    <row r="9" spans="1:18" ht="18.75" x14ac:dyDescent="0.3">
      <c r="A9" s="24" t="s">
        <v>23</v>
      </c>
      <c r="B9" s="28">
        <v>-4042096470</v>
      </c>
      <c r="C9" s="28">
        <v>-6000550350</v>
      </c>
      <c r="D9" s="28">
        <v>-2364154706</v>
      </c>
      <c r="E9" s="28">
        <v>-5281871998</v>
      </c>
      <c r="F9" s="28">
        <v>-8061969677</v>
      </c>
      <c r="G9" s="24">
        <v>-2944704439</v>
      </c>
      <c r="H9" s="24">
        <v>-6281718435</v>
      </c>
      <c r="I9" s="24">
        <v>-9191821991</v>
      </c>
      <c r="J9" s="24"/>
      <c r="K9" s="34"/>
      <c r="L9" s="34"/>
      <c r="M9" s="34"/>
      <c r="N9" s="34"/>
      <c r="O9" s="34"/>
      <c r="P9" s="34"/>
      <c r="Q9" s="34"/>
      <c r="R9" s="34"/>
    </row>
    <row r="10" spans="1:18" ht="37.5" x14ac:dyDescent="0.3">
      <c r="A10" s="29" t="s">
        <v>42</v>
      </c>
      <c r="B10" s="28">
        <v>33845359</v>
      </c>
      <c r="C10" s="28">
        <v>161619359</v>
      </c>
      <c r="D10" s="28">
        <v>2207813</v>
      </c>
      <c r="E10" s="28">
        <v>15107826</v>
      </c>
      <c r="F10" s="28">
        <v>15107837</v>
      </c>
      <c r="G10" s="24">
        <v>1512067</v>
      </c>
      <c r="H10" s="24">
        <v>14312067</v>
      </c>
      <c r="I10" s="24">
        <v>16828067</v>
      </c>
      <c r="J10" s="24"/>
      <c r="K10" s="34"/>
      <c r="L10" s="34"/>
      <c r="M10" s="34"/>
      <c r="N10" s="34"/>
      <c r="O10" s="34"/>
      <c r="P10" s="34"/>
      <c r="Q10" s="34"/>
      <c r="R10" s="34"/>
    </row>
    <row r="11" spans="1:18" ht="18.75" x14ac:dyDescent="0.3">
      <c r="A11" s="24" t="s">
        <v>43</v>
      </c>
      <c r="B11" s="28">
        <v>853592503</v>
      </c>
      <c r="C11" s="28">
        <v>1306815322</v>
      </c>
      <c r="D11" s="28">
        <v>469584728</v>
      </c>
      <c r="E11" s="28">
        <v>971366531</v>
      </c>
      <c r="F11" s="28">
        <v>1500960929</v>
      </c>
      <c r="G11" s="24">
        <v>577955368</v>
      </c>
      <c r="H11" s="24">
        <v>1084362418</v>
      </c>
      <c r="I11" s="24">
        <v>1584106773</v>
      </c>
      <c r="J11" s="24"/>
      <c r="K11" s="34"/>
      <c r="L11" s="34"/>
      <c r="M11" s="34"/>
      <c r="N11" s="34"/>
      <c r="O11" s="34"/>
      <c r="P11" s="34"/>
      <c r="Q11" s="34"/>
      <c r="R11" s="34"/>
    </row>
    <row r="12" spans="1:18" ht="18.75" x14ac:dyDescent="0.3">
      <c r="A12" s="24" t="s">
        <v>44</v>
      </c>
      <c r="B12" s="28">
        <v>1200000</v>
      </c>
      <c r="C12" s="28">
        <v>1800000</v>
      </c>
      <c r="D12" s="28">
        <v>3405141</v>
      </c>
      <c r="E12" s="28">
        <v>3848016</v>
      </c>
      <c r="F12" s="28">
        <v>4276658</v>
      </c>
      <c r="G12" s="24">
        <v>300000</v>
      </c>
      <c r="H12" s="24">
        <v>10130949</v>
      </c>
      <c r="I12" s="24">
        <v>25355949</v>
      </c>
      <c r="J12" s="24"/>
      <c r="K12" s="34"/>
      <c r="L12" s="34"/>
      <c r="M12" s="34"/>
      <c r="N12" s="34"/>
      <c r="O12" s="34"/>
      <c r="P12" s="34"/>
      <c r="Q12" s="34"/>
      <c r="R12" s="34"/>
    </row>
    <row r="13" spans="1:18" ht="18.75" x14ac:dyDescent="0.3">
      <c r="A13" s="24" t="s">
        <v>45</v>
      </c>
      <c r="B13" s="28">
        <v>-957291636</v>
      </c>
      <c r="C13" s="28">
        <v>-1595616101</v>
      </c>
      <c r="D13" s="28">
        <v>-519587978</v>
      </c>
      <c r="E13" s="28">
        <v>-1212044480</v>
      </c>
      <c r="F13" s="28">
        <v>-1901230805</v>
      </c>
      <c r="G13" s="24">
        <v>-654458171</v>
      </c>
      <c r="H13" s="24">
        <v>-1581772126</v>
      </c>
      <c r="I13" s="24">
        <v>-2283844507</v>
      </c>
      <c r="J13" s="24"/>
      <c r="K13" s="34"/>
      <c r="L13" s="34"/>
      <c r="M13" s="34"/>
      <c r="N13" s="34"/>
      <c r="O13" s="34"/>
      <c r="P13" s="34"/>
      <c r="Q13" s="34"/>
      <c r="R13" s="34"/>
    </row>
    <row r="14" spans="1:18" ht="18.75" x14ac:dyDescent="0.3">
      <c r="A14" s="24" t="s">
        <v>46</v>
      </c>
      <c r="B14" s="28">
        <v>-42693875</v>
      </c>
      <c r="C14" s="28">
        <v>-60057633</v>
      </c>
      <c r="D14" s="28">
        <v>-23885776</v>
      </c>
      <c r="E14" s="28">
        <v>-46796475</v>
      </c>
      <c r="F14" s="28">
        <v>-73017951</v>
      </c>
      <c r="G14" s="24">
        <v>-35718892</v>
      </c>
      <c r="H14" s="24">
        <v>-59762164</v>
      </c>
      <c r="I14" s="24">
        <v>-87396889</v>
      </c>
      <c r="J14" s="24"/>
      <c r="K14" s="34"/>
      <c r="L14" s="34"/>
      <c r="M14" s="34"/>
      <c r="N14" s="34"/>
      <c r="O14" s="34"/>
      <c r="P14" s="34"/>
      <c r="Q14" s="34"/>
      <c r="R14" s="34"/>
    </row>
    <row r="15" spans="1:18" ht="18.75" x14ac:dyDescent="0.3">
      <c r="A15" s="24" t="s">
        <v>47</v>
      </c>
      <c r="B15" s="28">
        <v>-518438379</v>
      </c>
      <c r="C15" s="28">
        <v>-702002472</v>
      </c>
      <c r="D15" s="28">
        <v>-229828646</v>
      </c>
      <c r="E15" s="28">
        <v>-534849002</v>
      </c>
      <c r="F15" s="28">
        <v>-773066649</v>
      </c>
      <c r="G15" s="24">
        <v>-349761132</v>
      </c>
      <c r="H15" s="24">
        <v>-907240564</v>
      </c>
      <c r="I15" s="24">
        <v>-1431156008</v>
      </c>
      <c r="J15" s="24"/>
      <c r="K15" s="34"/>
      <c r="L15" s="34"/>
      <c r="M15" s="34"/>
      <c r="N15" s="34"/>
      <c r="O15" s="34"/>
      <c r="P15" s="34"/>
      <c r="Q15" s="34"/>
      <c r="R15" s="34"/>
    </row>
    <row r="16" spans="1:18" ht="18.75" x14ac:dyDescent="0.3">
      <c r="A16" s="24" t="s">
        <v>48</v>
      </c>
      <c r="B16" s="28">
        <v>241673443</v>
      </c>
      <c r="C16" s="28">
        <v>349431563</v>
      </c>
      <c r="D16" s="28">
        <v>112539902</v>
      </c>
      <c r="E16" s="28">
        <v>286486698</v>
      </c>
      <c r="F16" s="28">
        <v>416154800</v>
      </c>
      <c r="G16" s="24">
        <v>147930818</v>
      </c>
      <c r="H16" s="24">
        <v>406456118</v>
      </c>
      <c r="I16" s="24">
        <v>583445550</v>
      </c>
      <c r="J16" s="24"/>
      <c r="K16" s="34"/>
      <c r="L16" s="34"/>
      <c r="M16" s="34"/>
      <c r="N16" s="34"/>
      <c r="O16" s="34"/>
      <c r="P16" s="34"/>
      <c r="Q16" s="34"/>
      <c r="R16" s="34"/>
    </row>
    <row r="17" spans="1:18" ht="18.75" x14ac:dyDescent="0.3">
      <c r="A17" s="24" t="s">
        <v>49</v>
      </c>
      <c r="B17" s="28">
        <v>-443688151</v>
      </c>
      <c r="C17" s="28">
        <v>-691604997</v>
      </c>
      <c r="D17" s="28">
        <v>-206443420</v>
      </c>
      <c r="E17" s="28">
        <v>-465193505</v>
      </c>
      <c r="F17" s="28">
        <v>-721345847</v>
      </c>
      <c r="G17" s="24">
        <v>-304610500</v>
      </c>
      <c r="H17" s="24">
        <v>-573375245</v>
      </c>
      <c r="I17" s="24">
        <v>-829957195</v>
      </c>
      <c r="J17" s="24"/>
      <c r="K17" s="34"/>
      <c r="L17" s="34"/>
      <c r="M17" s="34"/>
      <c r="N17" s="34"/>
      <c r="O17" s="34"/>
      <c r="P17" s="34"/>
      <c r="Q17" s="34"/>
      <c r="R17" s="34"/>
    </row>
    <row r="18" spans="1:18" ht="18.75" x14ac:dyDescent="0.3">
      <c r="A18" s="23"/>
      <c r="B18" s="30">
        <f>SUM(B8:B17)</f>
        <v>1387988192</v>
      </c>
      <c r="C18" s="30">
        <f t="shared" ref="C18:E18" si="0">SUM(C8:C17)</f>
        <v>2314048973</v>
      </c>
      <c r="D18" s="30">
        <f t="shared" si="0"/>
        <v>1072258848</v>
      </c>
      <c r="E18" s="30">
        <f t="shared" si="0"/>
        <v>1998831528</v>
      </c>
      <c r="F18" s="30">
        <f>SUM(F8:F17)</f>
        <v>3302037718</v>
      </c>
      <c r="G18" s="30">
        <f>SUM(G8:G17)</f>
        <v>1457370573</v>
      </c>
      <c r="H18" s="30">
        <f>SUM(H8:H17)</f>
        <v>2609216322</v>
      </c>
      <c r="I18" s="30">
        <f t="shared" ref="I18:J18" si="1">SUM(I8:I17)</f>
        <v>4227257904</v>
      </c>
      <c r="J18" s="30">
        <f t="shared" si="1"/>
        <v>0</v>
      </c>
      <c r="K18" s="34"/>
      <c r="L18" s="34"/>
      <c r="M18" s="34"/>
      <c r="N18" s="34"/>
      <c r="O18" s="34"/>
      <c r="P18" s="34"/>
      <c r="Q18" s="34"/>
      <c r="R18" s="34"/>
    </row>
    <row r="19" spans="1:18" ht="18.75" x14ac:dyDescent="0.3">
      <c r="A19" s="27" t="s">
        <v>118</v>
      </c>
      <c r="B19" s="24"/>
      <c r="C19" s="24"/>
      <c r="D19" s="24"/>
      <c r="E19" s="24"/>
      <c r="F19" s="24"/>
      <c r="G19" s="24"/>
      <c r="H19" s="24"/>
      <c r="I19" s="24"/>
      <c r="J19" s="24"/>
      <c r="K19" s="34"/>
      <c r="L19" s="34"/>
      <c r="M19" s="34"/>
      <c r="N19" s="34"/>
      <c r="O19" s="34"/>
      <c r="P19" s="34"/>
      <c r="Q19" s="34"/>
      <c r="R19" s="34"/>
    </row>
    <row r="20" spans="1:18" ht="18.75" x14ac:dyDescent="0.3">
      <c r="A20" s="24" t="s">
        <v>68</v>
      </c>
      <c r="B20" s="28">
        <v>-17233378579</v>
      </c>
      <c r="C20" s="28">
        <v>-23740228464</v>
      </c>
      <c r="D20" s="28">
        <v>-8979984984</v>
      </c>
      <c r="E20" s="28">
        <v>-14992229957</v>
      </c>
      <c r="F20" s="28">
        <v>-15750152415</v>
      </c>
      <c r="G20" s="24">
        <v>-2930779530</v>
      </c>
      <c r="H20" s="24">
        <v>-8005998855</v>
      </c>
      <c r="I20" s="24">
        <v>-6629645313</v>
      </c>
      <c r="J20" s="24"/>
      <c r="K20" s="34"/>
      <c r="L20" s="34"/>
      <c r="M20" s="34"/>
      <c r="N20" s="34"/>
      <c r="O20" s="34"/>
      <c r="P20" s="34"/>
      <c r="Q20" s="34"/>
      <c r="R20" s="34"/>
    </row>
    <row r="21" spans="1:18" ht="18.75" x14ac:dyDescent="0.3">
      <c r="A21" s="24" t="s">
        <v>69</v>
      </c>
      <c r="B21" s="28">
        <v>163212692</v>
      </c>
      <c r="C21" s="28">
        <v>-147672194</v>
      </c>
      <c r="D21" s="28">
        <v>-242132268</v>
      </c>
      <c r="E21" s="28">
        <v>-302112607</v>
      </c>
      <c r="F21" s="28">
        <v>-86774616</v>
      </c>
      <c r="G21" s="24">
        <v>111649721</v>
      </c>
      <c r="H21" s="24">
        <v>-112020603</v>
      </c>
      <c r="I21" s="24">
        <v>129127567</v>
      </c>
      <c r="J21" s="24"/>
      <c r="K21" s="34"/>
      <c r="L21" s="34"/>
      <c r="M21" s="34"/>
      <c r="N21" s="34"/>
      <c r="O21" s="34"/>
      <c r="P21" s="34"/>
      <c r="Q21" s="34"/>
      <c r="R21" s="34"/>
    </row>
    <row r="22" spans="1:18" ht="18.75" x14ac:dyDescent="0.3">
      <c r="A22" s="24" t="s">
        <v>70</v>
      </c>
      <c r="B22" s="28">
        <v>80069225</v>
      </c>
      <c r="C22" s="28">
        <v>1200070950</v>
      </c>
      <c r="D22" s="28">
        <v>1200000000</v>
      </c>
      <c r="E22" s="28">
        <v>-149999900</v>
      </c>
      <c r="F22" s="28">
        <v>-849885700</v>
      </c>
      <c r="G22" s="24">
        <v>-1048187425</v>
      </c>
      <c r="H22" s="24">
        <v>-2548187425</v>
      </c>
      <c r="I22" s="24">
        <v>-5448187425</v>
      </c>
      <c r="J22" s="24"/>
      <c r="K22" s="34"/>
      <c r="L22" s="34"/>
      <c r="M22" s="34"/>
      <c r="N22" s="34"/>
      <c r="O22" s="34"/>
      <c r="P22" s="34"/>
      <c r="Q22" s="34"/>
      <c r="R22" s="34"/>
    </row>
    <row r="23" spans="1:18" ht="18.75" x14ac:dyDescent="0.3">
      <c r="A23" s="24" t="s">
        <v>71</v>
      </c>
      <c r="B23" s="28">
        <v>-201748961</v>
      </c>
      <c r="C23" s="28">
        <v>-201748961</v>
      </c>
      <c r="D23" s="28">
        <v>68090000</v>
      </c>
      <c r="E23" s="28">
        <v>68090000</v>
      </c>
      <c r="F23" s="28">
        <v>68090000</v>
      </c>
      <c r="G23" s="24"/>
      <c r="H23" s="24">
        <v>476567593</v>
      </c>
      <c r="I23" s="24">
        <v>476567593</v>
      </c>
      <c r="J23" s="24"/>
      <c r="K23" s="34"/>
      <c r="L23" s="34"/>
      <c r="M23" s="34"/>
      <c r="N23" s="34"/>
      <c r="O23" s="34"/>
      <c r="P23" s="34"/>
      <c r="Q23" s="34"/>
      <c r="R23" s="34"/>
    </row>
    <row r="24" spans="1:18" ht="18.75" x14ac:dyDescent="0.3">
      <c r="A24" s="24" t="s">
        <v>72</v>
      </c>
      <c r="B24" s="28">
        <v>4081976511</v>
      </c>
      <c r="C24" s="28">
        <v>7160152052</v>
      </c>
      <c r="D24" s="28">
        <v>-903169284</v>
      </c>
      <c r="E24" s="28">
        <v>-1893277327</v>
      </c>
      <c r="F24" s="28">
        <v>-2636620487</v>
      </c>
      <c r="G24" s="24">
        <v>-2527622398</v>
      </c>
      <c r="H24" s="24">
        <v>-2124819713</v>
      </c>
      <c r="I24" s="24">
        <v>-7829945728</v>
      </c>
      <c r="J24" s="24"/>
      <c r="K24" s="34"/>
      <c r="L24" s="34"/>
      <c r="M24" s="34"/>
      <c r="N24" s="34"/>
      <c r="O24" s="34"/>
      <c r="P24" s="34"/>
      <c r="Q24" s="34"/>
      <c r="R24" s="34"/>
    </row>
    <row r="25" spans="1:18" ht="18.75" x14ac:dyDescent="0.3">
      <c r="A25" s="24" t="s">
        <v>73</v>
      </c>
      <c r="B25" s="28">
        <v>11118647214</v>
      </c>
      <c r="C25" s="28">
        <v>12076393862</v>
      </c>
      <c r="D25" s="28">
        <v>8905337435</v>
      </c>
      <c r="E25" s="28">
        <v>19516793207</v>
      </c>
      <c r="F25" s="28">
        <v>19448377316</v>
      </c>
      <c r="G25" s="24">
        <v>9789460187</v>
      </c>
      <c r="H25" s="24">
        <v>15827952601</v>
      </c>
      <c r="I25" s="24">
        <v>23858187112</v>
      </c>
      <c r="J25" s="24"/>
      <c r="K25" s="34"/>
      <c r="L25" s="34"/>
      <c r="M25" s="34"/>
      <c r="N25" s="34"/>
      <c r="O25" s="34"/>
      <c r="P25" s="34"/>
      <c r="Q25" s="34"/>
      <c r="R25" s="34"/>
    </row>
    <row r="26" spans="1:18" ht="18.75" x14ac:dyDescent="0.3">
      <c r="A26" s="24" t="s">
        <v>74</v>
      </c>
      <c r="B26" s="28">
        <v>23415728</v>
      </c>
      <c r="C26" s="28">
        <v>70719046</v>
      </c>
      <c r="D26" s="28">
        <v>104523105</v>
      </c>
      <c r="E26" s="28">
        <v>243146697</v>
      </c>
      <c r="F26" s="28">
        <v>361205671</v>
      </c>
      <c r="G26" s="24">
        <v>212596391</v>
      </c>
      <c r="H26" s="24">
        <v>347707678</v>
      </c>
      <c r="I26" s="24">
        <v>541363690</v>
      </c>
      <c r="J26" s="24"/>
      <c r="K26" s="34"/>
      <c r="L26" s="34"/>
      <c r="M26" s="34"/>
      <c r="N26" s="34"/>
      <c r="O26" s="34"/>
      <c r="P26" s="34"/>
      <c r="Q26" s="34"/>
      <c r="R26" s="34"/>
    </row>
    <row r="27" spans="1:18" ht="18.75" x14ac:dyDescent="0.3">
      <c r="A27" s="24" t="s">
        <v>75</v>
      </c>
      <c r="B27" s="28">
        <v>311963692</v>
      </c>
      <c r="C27" s="28">
        <v>514366975</v>
      </c>
      <c r="D27" s="28">
        <v>-226185114</v>
      </c>
      <c r="E27" s="28">
        <v>-76233014</v>
      </c>
      <c r="F27" s="28">
        <v>-80097292</v>
      </c>
      <c r="G27" s="24">
        <v>426477312</v>
      </c>
      <c r="H27" s="24">
        <v>332455884</v>
      </c>
      <c r="I27" s="24">
        <v>185203540</v>
      </c>
      <c r="J27" s="24"/>
      <c r="K27" s="34"/>
      <c r="L27" s="34"/>
      <c r="M27" s="34"/>
      <c r="N27" s="34"/>
      <c r="O27" s="34"/>
      <c r="P27" s="34"/>
      <c r="Q27" s="34"/>
      <c r="R27" s="34"/>
    </row>
    <row r="28" spans="1:18" ht="18.75" x14ac:dyDescent="0.3">
      <c r="A28" s="23"/>
      <c r="B28" s="30">
        <f>SUM(B20:B27)</f>
        <v>-1655842478</v>
      </c>
      <c r="C28" s="30">
        <f t="shared" ref="C28:E28" si="2">SUM(C20:C27)</f>
        <v>-3067946734</v>
      </c>
      <c r="D28" s="30">
        <f>SUM(D20:D27)</f>
        <v>-73521110</v>
      </c>
      <c r="E28" s="30">
        <f t="shared" si="2"/>
        <v>2414177099</v>
      </c>
      <c r="F28" s="30">
        <f>SUM(F20:F27)</f>
        <v>474142477</v>
      </c>
      <c r="G28" s="30">
        <f t="shared" ref="G28:I28" si="3">SUM(G20:G27)</f>
        <v>4033594258</v>
      </c>
      <c r="H28" s="30">
        <f t="shared" si="3"/>
        <v>4193657160</v>
      </c>
      <c r="I28" s="30">
        <f t="shared" si="3"/>
        <v>5282671036</v>
      </c>
      <c r="J28" s="24"/>
      <c r="K28" s="34"/>
      <c r="L28" s="34"/>
      <c r="M28" s="34"/>
      <c r="N28" s="34"/>
      <c r="O28" s="34"/>
      <c r="P28" s="34"/>
      <c r="Q28" s="34"/>
      <c r="R28" s="34"/>
    </row>
    <row r="29" spans="1:18" ht="18.75" x14ac:dyDescent="0.3">
      <c r="A29" s="23"/>
      <c r="B29" s="30">
        <f>B18+B28</f>
        <v>-267854286</v>
      </c>
      <c r="C29" s="30">
        <f t="shared" ref="C29:I29" si="4">C18+C28</f>
        <v>-753897761</v>
      </c>
      <c r="D29" s="30">
        <f>D18+D28</f>
        <v>998737738</v>
      </c>
      <c r="E29" s="30">
        <f t="shared" si="4"/>
        <v>4413008627</v>
      </c>
      <c r="F29" s="30">
        <f t="shared" si="4"/>
        <v>3776180195</v>
      </c>
      <c r="G29" s="30">
        <f t="shared" si="4"/>
        <v>5490964831</v>
      </c>
      <c r="H29" s="30">
        <f t="shared" si="4"/>
        <v>6802873482</v>
      </c>
      <c r="I29" s="30">
        <f t="shared" si="4"/>
        <v>9509928940</v>
      </c>
      <c r="J29" s="24"/>
      <c r="K29" s="34"/>
      <c r="L29" s="34"/>
      <c r="M29" s="34"/>
      <c r="N29" s="34"/>
      <c r="O29" s="34"/>
      <c r="P29" s="34"/>
      <c r="Q29" s="34"/>
      <c r="R29" s="34"/>
    </row>
    <row r="30" spans="1:18" ht="18.75" x14ac:dyDescent="0.3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34"/>
      <c r="L30" s="34"/>
      <c r="M30" s="34"/>
      <c r="N30" s="34"/>
      <c r="O30" s="34"/>
      <c r="P30" s="34"/>
      <c r="Q30" s="34"/>
      <c r="R30" s="34"/>
    </row>
    <row r="31" spans="1:18" ht="19.5" thickBot="1" x14ac:dyDescent="0.35">
      <c r="A31" s="31" t="s">
        <v>119</v>
      </c>
      <c r="B31" s="24"/>
      <c r="C31" s="28"/>
      <c r="D31" s="28"/>
      <c r="E31" s="28"/>
      <c r="F31" s="24"/>
      <c r="G31" s="24"/>
      <c r="H31" s="24"/>
      <c r="I31" s="24"/>
      <c r="J31" s="24"/>
      <c r="K31" s="34"/>
      <c r="L31" s="34"/>
      <c r="M31" s="34"/>
      <c r="N31" s="34"/>
      <c r="O31" s="34"/>
      <c r="P31" s="34"/>
      <c r="Q31" s="34"/>
      <c r="R31" s="34"/>
    </row>
    <row r="32" spans="1:18" ht="18.75" x14ac:dyDescent="0.3">
      <c r="A32" s="24" t="s">
        <v>50</v>
      </c>
      <c r="B32" s="28">
        <v>898950864</v>
      </c>
      <c r="C32" s="28">
        <v>1224495756</v>
      </c>
      <c r="D32" s="28">
        <v>14015030</v>
      </c>
      <c r="E32" s="28">
        <v>57313402</v>
      </c>
      <c r="F32" s="28">
        <v>152790019</v>
      </c>
      <c r="G32" s="24">
        <v>214429164</v>
      </c>
      <c r="H32" s="24">
        <v>257394404</v>
      </c>
      <c r="I32" s="24">
        <v>292401738</v>
      </c>
      <c r="J32" s="24"/>
      <c r="K32" s="34"/>
      <c r="L32" s="34"/>
      <c r="M32" s="34"/>
      <c r="N32" s="34"/>
      <c r="O32" s="34"/>
      <c r="P32" s="34"/>
      <c r="Q32" s="34"/>
      <c r="R32" s="34"/>
    </row>
    <row r="33" spans="1:18" ht="18.75" x14ac:dyDescent="0.3">
      <c r="A33" s="24" t="s">
        <v>63</v>
      </c>
      <c r="B33" s="28">
        <v>-1274759330</v>
      </c>
      <c r="C33" s="28">
        <v>-3352340950</v>
      </c>
      <c r="D33" s="28">
        <v>-229747205</v>
      </c>
      <c r="E33" s="28">
        <v>-1164611416</v>
      </c>
      <c r="F33" s="28">
        <v>-1129734525</v>
      </c>
      <c r="G33" s="24">
        <v>-375804704</v>
      </c>
      <c r="H33" s="24">
        <v>-1589886557</v>
      </c>
      <c r="I33" s="24">
        <v>-2179218924</v>
      </c>
      <c r="J33" s="24"/>
      <c r="K33" s="34"/>
      <c r="L33" s="34"/>
      <c r="M33" s="34"/>
      <c r="N33" s="34"/>
      <c r="O33" s="34"/>
      <c r="P33" s="34"/>
      <c r="Q33" s="34"/>
      <c r="R33" s="34"/>
    </row>
    <row r="34" spans="1:18" ht="18.75" x14ac:dyDescent="0.3">
      <c r="A34" s="24" t="s">
        <v>51</v>
      </c>
      <c r="B34" s="24"/>
      <c r="C34" s="28"/>
      <c r="D34" s="28"/>
      <c r="E34" s="28"/>
      <c r="F34" s="28"/>
      <c r="G34" s="24"/>
      <c r="H34" s="24"/>
      <c r="I34" s="24"/>
      <c r="J34" s="24"/>
      <c r="K34" s="34"/>
      <c r="L34" s="34"/>
      <c r="M34" s="34"/>
      <c r="N34" s="34"/>
      <c r="O34" s="34"/>
      <c r="P34" s="34"/>
      <c r="Q34" s="34"/>
      <c r="R34" s="34"/>
    </row>
    <row r="35" spans="1:18" ht="18.75" x14ac:dyDescent="0.3">
      <c r="A35" s="24" t="s">
        <v>52</v>
      </c>
      <c r="B35" s="28"/>
      <c r="C35" s="28"/>
      <c r="D35" s="28"/>
      <c r="E35" s="28"/>
      <c r="F35" s="28"/>
      <c r="G35" s="24"/>
      <c r="H35" s="24"/>
      <c r="I35" s="24"/>
      <c r="J35" s="24"/>
      <c r="K35" s="34"/>
      <c r="L35" s="34"/>
      <c r="M35" s="34"/>
      <c r="N35" s="34"/>
      <c r="O35" s="34"/>
      <c r="P35" s="34"/>
      <c r="Q35" s="34"/>
      <c r="R35" s="34"/>
    </row>
    <row r="36" spans="1:18" ht="18.75" x14ac:dyDescent="0.3">
      <c r="A36" s="24" t="s">
        <v>78</v>
      </c>
      <c r="B36" s="28">
        <v>1184700</v>
      </c>
      <c r="C36" s="28">
        <v>1789393</v>
      </c>
      <c r="D36" s="28">
        <v>26819512</v>
      </c>
      <c r="E36" s="28">
        <v>31614941</v>
      </c>
      <c r="F36" s="28">
        <v>31877654</v>
      </c>
      <c r="G36" s="24">
        <v>213016132</v>
      </c>
      <c r="H36" s="24">
        <v>220105016</v>
      </c>
      <c r="I36" s="24"/>
      <c r="J36" s="24"/>
      <c r="K36" s="34"/>
      <c r="L36" s="34"/>
      <c r="M36" s="34"/>
      <c r="N36" s="34"/>
      <c r="O36" s="34"/>
      <c r="P36" s="34"/>
      <c r="Q36" s="34"/>
      <c r="R36" s="34"/>
    </row>
    <row r="37" spans="1:18" ht="18.75" x14ac:dyDescent="0.3">
      <c r="A37" s="24" t="s">
        <v>53</v>
      </c>
      <c r="B37" s="28">
        <v>-537442912</v>
      </c>
      <c r="C37" s="28">
        <v>-628906036</v>
      </c>
      <c r="D37" s="28">
        <v>-87418077</v>
      </c>
      <c r="E37" s="28">
        <v>-184139962</v>
      </c>
      <c r="F37" s="28">
        <v>-227023772</v>
      </c>
      <c r="G37" s="24">
        <v>-278744447</v>
      </c>
      <c r="H37" s="24">
        <v>-338866147</v>
      </c>
      <c r="I37" s="24">
        <v>221322823</v>
      </c>
      <c r="J37" s="24"/>
      <c r="K37" s="34"/>
      <c r="L37" s="34"/>
      <c r="M37" s="34"/>
      <c r="N37" s="34"/>
      <c r="O37" s="34"/>
      <c r="P37" s="34"/>
      <c r="Q37" s="34"/>
      <c r="R37" s="34"/>
    </row>
    <row r="38" spans="1:18" ht="18.75" x14ac:dyDescent="0.3">
      <c r="A38" s="24" t="s">
        <v>54</v>
      </c>
      <c r="B38" s="28"/>
      <c r="C38" s="28">
        <v>0</v>
      </c>
      <c r="D38" s="28">
        <v>0</v>
      </c>
      <c r="E38" s="28">
        <v>0</v>
      </c>
      <c r="F38" s="28">
        <v>0</v>
      </c>
      <c r="G38" s="24"/>
      <c r="H38" s="24"/>
      <c r="I38" s="24">
        <v>-382081239</v>
      </c>
      <c r="J38" s="24"/>
    </row>
    <row r="39" spans="1:18" ht="18.75" x14ac:dyDescent="0.3">
      <c r="A39" s="23"/>
      <c r="B39" s="30">
        <f>SUM(B32:B38)</f>
        <v>-912066678</v>
      </c>
      <c r="C39" s="30">
        <f t="shared" ref="C39:J39" si="5">SUM(C32:C38)</f>
        <v>-2754961837</v>
      </c>
      <c r="D39" s="30">
        <f t="shared" si="5"/>
        <v>-276330740</v>
      </c>
      <c r="E39" s="30">
        <f t="shared" si="5"/>
        <v>-1259823035</v>
      </c>
      <c r="F39" s="30">
        <f t="shared" si="5"/>
        <v>-1172090624</v>
      </c>
      <c r="G39" s="30">
        <f t="shared" si="5"/>
        <v>-227103855</v>
      </c>
      <c r="H39" s="30">
        <f t="shared" si="5"/>
        <v>-1451253284</v>
      </c>
      <c r="I39" s="30">
        <f t="shared" si="5"/>
        <v>-2047575602</v>
      </c>
      <c r="J39" s="30">
        <f t="shared" si="5"/>
        <v>0</v>
      </c>
    </row>
    <row r="40" spans="1:18" ht="18.75" x14ac:dyDescent="0.3">
      <c r="A40" s="24"/>
      <c r="B40" s="24"/>
      <c r="C40" s="24"/>
      <c r="D40" s="24"/>
      <c r="E40" s="24"/>
      <c r="F40" s="24"/>
      <c r="G40" s="24"/>
      <c r="H40" s="24"/>
      <c r="I40" s="24"/>
      <c r="J40" s="24"/>
    </row>
    <row r="41" spans="1:18" ht="19.5" thickBot="1" x14ac:dyDescent="0.35">
      <c r="A41" s="31" t="s">
        <v>120</v>
      </c>
      <c r="B41" s="24"/>
      <c r="C41" s="24"/>
      <c r="D41" s="24"/>
      <c r="E41" s="24"/>
      <c r="F41" s="24"/>
      <c r="G41" s="24"/>
      <c r="H41" s="24"/>
      <c r="I41" s="24"/>
      <c r="J41" s="24"/>
    </row>
    <row r="42" spans="1:18" ht="18.75" x14ac:dyDescent="0.3">
      <c r="A42" s="24" t="s">
        <v>55</v>
      </c>
      <c r="B42" s="28"/>
      <c r="C42" s="28">
        <v>0</v>
      </c>
      <c r="D42" s="28">
        <v>0</v>
      </c>
      <c r="E42" s="28">
        <v>0</v>
      </c>
      <c r="F42" s="28">
        <v>0</v>
      </c>
      <c r="G42" s="24"/>
      <c r="H42" s="24"/>
      <c r="I42" s="24"/>
      <c r="J42" s="24"/>
    </row>
    <row r="43" spans="1:18" ht="18.75" x14ac:dyDescent="0.3">
      <c r="A43" s="24" t="s">
        <v>58</v>
      </c>
      <c r="B43" s="24">
        <v>4000000000</v>
      </c>
      <c r="C43" s="28">
        <v>4000000000</v>
      </c>
      <c r="D43" s="28">
        <v>0</v>
      </c>
      <c r="E43" s="24">
        <v>0</v>
      </c>
      <c r="F43" s="28"/>
      <c r="G43" s="24"/>
      <c r="H43" s="24"/>
      <c r="I43" s="24"/>
      <c r="J43" s="24"/>
    </row>
    <row r="44" spans="1:18" ht="18.75" x14ac:dyDescent="0.3">
      <c r="A44" s="24" t="s">
        <v>76</v>
      </c>
      <c r="B44" s="24">
        <v>0</v>
      </c>
      <c r="C44" s="28">
        <v>0</v>
      </c>
      <c r="D44" s="28">
        <v>0</v>
      </c>
      <c r="E44" s="24">
        <v>0</v>
      </c>
      <c r="F44" s="24"/>
      <c r="G44" s="24"/>
      <c r="H44" s="24"/>
      <c r="I44" s="24"/>
      <c r="J44" s="24"/>
    </row>
    <row r="45" spans="1:18" ht="18.75" x14ac:dyDescent="0.3">
      <c r="A45" s="24" t="s">
        <v>77</v>
      </c>
      <c r="B45" s="24">
        <v>0</v>
      </c>
      <c r="C45" s="28">
        <v>0</v>
      </c>
      <c r="D45" s="28">
        <v>0</v>
      </c>
      <c r="E45" s="24">
        <v>0</v>
      </c>
      <c r="F45" s="24"/>
      <c r="G45" s="24"/>
      <c r="H45" s="24"/>
      <c r="I45" s="24"/>
      <c r="J45" s="24"/>
    </row>
    <row r="46" spans="1:18" ht="18.75" x14ac:dyDescent="0.3">
      <c r="A46" s="24" t="s">
        <v>56</v>
      </c>
      <c r="B46" s="28">
        <v>0</v>
      </c>
      <c r="C46" s="28">
        <v>-734688133</v>
      </c>
      <c r="D46" s="28"/>
      <c r="E46" s="28"/>
      <c r="F46" s="28"/>
      <c r="G46" s="24"/>
      <c r="H46" s="24"/>
      <c r="I46" s="24"/>
      <c r="J46" s="24"/>
    </row>
    <row r="47" spans="1:18" ht="18.75" x14ac:dyDescent="0.3">
      <c r="A47" s="23"/>
      <c r="B47" s="30">
        <f>SUM(B42:B46)</f>
        <v>4000000000</v>
      </c>
      <c r="C47" s="30">
        <f t="shared" ref="C47:F47" si="6">SUM(C42:C46)</f>
        <v>3265311867</v>
      </c>
      <c r="D47" s="30">
        <f t="shared" si="6"/>
        <v>0</v>
      </c>
      <c r="E47" s="30">
        <f t="shared" si="6"/>
        <v>0</v>
      </c>
      <c r="F47" s="30">
        <f t="shared" si="6"/>
        <v>0</v>
      </c>
      <c r="G47" s="24"/>
      <c r="H47" s="24"/>
      <c r="I47" s="24"/>
      <c r="J47" s="24"/>
    </row>
    <row r="48" spans="1:18" ht="18.75" x14ac:dyDescent="0.3">
      <c r="A48" s="24"/>
      <c r="B48" s="24"/>
      <c r="C48" s="24"/>
      <c r="D48" s="24"/>
      <c r="E48" s="24"/>
      <c r="F48" s="24"/>
      <c r="G48" s="24"/>
      <c r="H48" s="24"/>
      <c r="I48" s="24"/>
      <c r="J48" s="24"/>
    </row>
    <row r="49" spans="1:10" ht="18.75" x14ac:dyDescent="0.3">
      <c r="A49" s="26" t="s">
        <v>121</v>
      </c>
      <c r="B49" s="30">
        <f>B29+B39+B47</f>
        <v>2820079036</v>
      </c>
      <c r="C49" s="30">
        <f t="shared" ref="C49:I49" si="7">C29+C39+C47</f>
        <v>-243547731</v>
      </c>
      <c r="D49" s="30">
        <f t="shared" si="7"/>
        <v>722406998</v>
      </c>
      <c r="E49" s="30">
        <f t="shared" si="7"/>
        <v>3153185592</v>
      </c>
      <c r="F49" s="30">
        <f t="shared" si="7"/>
        <v>2604089571</v>
      </c>
      <c r="G49" s="30">
        <f t="shared" si="7"/>
        <v>5263860976</v>
      </c>
      <c r="H49" s="30">
        <f t="shared" si="7"/>
        <v>5351620198</v>
      </c>
      <c r="I49" s="30">
        <f t="shared" si="7"/>
        <v>7462353338</v>
      </c>
      <c r="J49" s="24"/>
    </row>
    <row r="50" spans="1:10" ht="18.75" x14ac:dyDescent="0.3">
      <c r="A50" s="23" t="s">
        <v>122</v>
      </c>
      <c r="B50" s="28">
        <v>0</v>
      </c>
      <c r="C50" s="28">
        <v>0</v>
      </c>
      <c r="D50" s="28">
        <v>0</v>
      </c>
      <c r="E50" s="28">
        <v>0</v>
      </c>
      <c r="F50" s="28">
        <v>0</v>
      </c>
      <c r="G50" s="24"/>
      <c r="H50" s="24"/>
      <c r="I50" s="24"/>
      <c r="J50" s="24"/>
    </row>
    <row r="51" spans="1:10" ht="18.75" x14ac:dyDescent="0.3">
      <c r="A51" s="32" t="s">
        <v>123</v>
      </c>
      <c r="B51" s="28">
        <v>11999061899</v>
      </c>
      <c r="C51" s="28">
        <v>11999061899</v>
      </c>
      <c r="D51" s="28">
        <v>14208572043</v>
      </c>
      <c r="E51" s="28">
        <v>14208572043</v>
      </c>
      <c r="F51" s="28">
        <v>14208572043</v>
      </c>
      <c r="G51" s="24">
        <v>15318805963</v>
      </c>
      <c r="H51" s="24">
        <v>15318805963</v>
      </c>
      <c r="I51" s="24">
        <v>15318805963</v>
      </c>
      <c r="J51" s="24"/>
    </row>
    <row r="52" spans="1:10" ht="18.75" x14ac:dyDescent="0.3">
      <c r="A52" s="26" t="s">
        <v>124</v>
      </c>
      <c r="B52" s="30">
        <f>SUM(B49:B51)-2</f>
        <v>14819140933</v>
      </c>
      <c r="C52" s="30">
        <f t="shared" ref="C52:E52" si="8">SUM(C49:C51)</f>
        <v>11755514168</v>
      </c>
      <c r="D52" s="30">
        <f>SUM(D49:D51)-1</f>
        <v>14930979040</v>
      </c>
      <c r="E52" s="30">
        <f t="shared" si="8"/>
        <v>17361757635</v>
      </c>
      <c r="F52" s="30">
        <f>SUM(F49:F51)-2</f>
        <v>16812661612</v>
      </c>
      <c r="G52" s="30">
        <f t="shared" ref="G52:H52" si="9">SUM(G49:G51)-2</f>
        <v>20582666937</v>
      </c>
      <c r="H52" s="30">
        <f t="shared" si="9"/>
        <v>20670426159</v>
      </c>
      <c r="I52" s="30">
        <f>SUM(I49:I51)</f>
        <v>22781159301</v>
      </c>
      <c r="J52" s="24"/>
    </row>
    <row r="53" spans="1:10" ht="18.75" x14ac:dyDescent="0.3">
      <c r="A53" s="32" t="s">
        <v>125</v>
      </c>
      <c r="B53" s="33">
        <f>B29/'1'!B49</f>
        <v>-0.36458229549217452</v>
      </c>
      <c r="C53" s="33">
        <f>C29/'1'!C49</f>
        <v>-0.97728251753867923</v>
      </c>
      <c r="D53" s="33">
        <f>D29/'1'!D49</f>
        <v>1.2946701548215978</v>
      </c>
      <c r="E53" s="33">
        <f>E29/'1'!E49</f>
        <v>6.0066420414061596</v>
      </c>
      <c r="F53" s="33">
        <f>F29/'1'!F49</f>
        <v>4.450078799109451</v>
      </c>
      <c r="G53" s="33">
        <f>G29/'1'!G49</f>
        <v>6.4708845762824385</v>
      </c>
      <c r="H53" s="33">
        <f>H29/'1'!H49</f>
        <v>8.0169169615784419</v>
      </c>
      <c r="I53" s="33">
        <f>I29/'1'!I49</f>
        <v>10.188249641690188</v>
      </c>
      <c r="J53" s="24"/>
    </row>
    <row r="54" spans="1:10" ht="18.75" x14ac:dyDescent="0.3">
      <c r="A54" s="26" t="s">
        <v>126</v>
      </c>
      <c r="B54" s="30">
        <f>'1'!B39/10</f>
        <v>734688133</v>
      </c>
      <c r="C54" s="30">
        <f>'1'!C39/10</f>
        <v>771422539</v>
      </c>
      <c r="D54" s="30">
        <f>'1'!D39/10</f>
        <v>771422539</v>
      </c>
      <c r="E54" s="30">
        <f>'1'!E39/10</f>
        <v>734688133</v>
      </c>
      <c r="F54" s="30">
        <f>'1'!F39/10</f>
        <v>848564793</v>
      </c>
      <c r="G54" s="30">
        <f>'1'!G39/10</f>
        <v>848564793</v>
      </c>
      <c r="H54" s="30">
        <f>'1'!H39/10</f>
        <v>848564793</v>
      </c>
      <c r="I54" s="30">
        <f>'1'!I39/10</f>
        <v>933421272</v>
      </c>
      <c r="J54" s="24"/>
    </row>
    <row r="55" spans="1:10" ht="18.75" x14ac:dyDescent="0.3">
      <c r="A55" s="23"/>
      <c r="B55" s="30"/>
      <c r="C55" s="30"/>
      <c r="D55" s="30"/>
      <c r="E55" s="30"/>
      <c r="F55" s="30"/>
      <c r="G55" s="24"/>
      <c r="H55" s="24"/>
      <c r="I55" s="24"/>
      <c r="J55" s="24"/>
    </row>
    <row r="56" spans="1:10" ht="18.75" x14ac:dyDescent="0.3">
      <c r="A56" s="24"/>
      <c r="B56" s="30"/>
      <c r="C56" s="30"/>
      <c r="D56" s="30"/>
      <c r="E56" s="30"/>
      <c r="F56" s="30"/>
      <c r="G56" s="24"/>
      <c r="H56" s="24"/>
      <c r="I56" s="24"/>
      <c r="J56" s="24"/>
    </row>
    <row r="57" spans="1:10" ht="18.75" x14ac:dyDescent="0.3">
      <c r="A57" s="24"/>
      <c r="B57" s="24"/>
      <c r="C57" s="24"/>
      <c r="D57" s="24"/>
      <c r="E57" s="24"/>
      <c r="F57" s="24"/>
      <c r="G57" s="24"/>
      <c r="H57" s="24"/>
      <c r="I57" s="24"/>
      <c r="J57" s="24"/>
    </row>
  </sheetData>
  <printOptions gridLine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5" sqref="C15"/>
    </sheetView>
  </sheetViews>
  <sheetFormatPr defaultRowHeight="15" x14ac:dyDescent="0.25"/>
  <cols>
    <col min="1" max="1" width="34.5703125" bestFit="1" customWidth="1"/>
  </cols>
  <sheetData>
    <row r="1" spans="1:6" x14ac:dyDescent="0.25">
      <c r="A1" s="2" t="s">
        <v>64</v>
      </c>
    </row>
    <row r="2" spans="1:6" x14ac:dyDescent="0.25">
      <c r="A2" s="2" t="s">
        <v>79</v>
      </c>
    </row>
    <row r="3" spans="1:6" x14ac:dyDescent="0.25">
      <c r="A3" t="s">
        <v>92</v>
      </c>
    </row>
    <row r="4" spans="1:6" x14ac:dyDescent="0.25">
      <c r="B4" s="15" t="s">
        <v>84</v>
      </c>
      <c r="C4" s="15" t="s">
        <v>83</v>
      </c>
      <c r="D4" s="15" t="s">
        <v>85</v>
      </c>
      <c r="E4" s="15" t="s">
        <v>84</v>
      </c>
      <c r="F4" s="15" t="s">
        <v>83</v>
      </c>
    </row>
    <row r="5" spans="1:6" ht="15.75" x14ac:dyDescent="0.25">
      <c r="B5" s="16">
        <v>42916</v>
      </c>
      <c r="C5" s="16">
        <v>43008</v>
      </c>
      <c r="D5" s="16">
        <v>43190</v>
      </c>
      <c r="E5" s="16">
        <v>43281</v>
      </c>
      <c r="F5" s="16">
        <v>43373</v>
      </c>
    </row>
    <row r="6" spans="1:6" x14ac:dyDescent="0.25">
      <c r="A6" t="s">
        <v>87</v>
      </c>
      <c r="B6" s="13">
        <f>'2'!B7/'2'!B8</f>
        <v>0.35300020289490902</v>
      </c>
      <c r="C6" s="13">
        <f>'2'!C7/'2'!C8</f>
        <v>0.34734931978787303</v>
      </c>
      <c r="D6" s="13">
        <f>'2'!D7/'2'!D8</f>
        <v>0.2945895661771134</v>
      </c>
      <c r="E6" s="13">
        <f>'2'!E7/'2'!E8</f>
        <v>0.30938111848072469</v>
      </c>
      <c r="F6" s="13">
        <f>'2'!F7/'2'!F8</f>
        <v>0.32449737069230716</v>
      </c>
    </row>
    <row r="7" spans="1:6" x14ac:dyDescent="0.25">
      <c r="A7" t="s">
        <v>80</v>
      </c>
      <c r="B7" s="13">
        <f>'2'!B30/'2'!B14</f>
        <v>0.55285154697468775</v>
      </c>
      <c r="C7" s="13">
        <f>'2'!C30/'2'!C14</f>
        <v>0.53552354445750605</v>
      </c>
      <c r="D7" s="13">
        <f>'2'!D30/'2'!D14</f>
        <v>0.5452021813138519</v>
      </c>
      <c r="E7" s="13">
        <f>'2'!E30/'2'!E14</f>
        <v>0.54170023669831202</v>
      </c>
      <c r="F7" s="13">
        <f>'2'!F30/'2'!F14</f>
        <v>0.54683776139171947</v>
      </c>
    </row>
    <row r="8" spans="1:6" x14ac:dyDescent="0.25">
      <c r="A8" t="s">
        <v>81</v>
      </c>
      <c r="B8" s="13">
        <f>'2'!B42/'2'!B14</f>
        <v>0.22809350324463482</v>
      </c>
      <c r="C8" s="13">
        <f>'2'!C42/'2'!C14</f>
        <v>0.20951534484088338</v>
      </c>
      <c r="D8" s="13">
        <f>'2'!D42/'2'!D14</f>
        <v>0.18030206935037316</v>
      </c>
      <c r="E8" s="13">
        <f>'2'!E42/'2'!E14</f>
        <v>0.19730897072080852</v>
      </c>
      <c r="F8" s="13">
        <f>'2'!F42/'2'!F14</f>
        <v>0.17916492447298402</v>
      </c>
    </row>
    <row r="9" spans="1:6" x14ac:dyDescent="0.25">
      <c r="A9" t="s">
        <v>88</v>
      </c>
      <c r="B9" s="13">
        <f>'2'!B42/'1'!B23</f>
        <v>4.0024403960654082E-3</v>
      </c>
      <c r="C9" s="13">
        <f>'2'!C42/'1'!C23</f>
        <v>5.6015221380225806E-3</v>
      </c>
      <c r="D9" s="13">
        <f>'2'!D42/'1'!D23</f>
        <v>1.4233428650574983E-3</v>
      </c>
      <c r="E9" s="13">
        <f>'2'!E42/'1'!E23</f>
        <v>4.0553283213686621E-3</v>
      </c>
      <c r="F9" s="13">
        <f>'2'!F42/'1'!F23</f>
        <v>4.8155793398216174E-3</v>
      </c>
    </row>
    <row r="10" spans="1:6" x14ac:dyDescent="0.25">
      <c r="A10" t="s">
        <v>89</v>
      </c>
      <c r="B10" s="13">
        <f>'2'!B42/'1'!B44</f>
        <v>5.5872345858991514E-2</v>
      </c>
      <c r="C10" s="13">
        <f>'2'!C42/'1'!C44</f>
        <v>8.2610689858510888E-2</v>
      </c>
      <c r="D10" s="13">
        <f>'2'!D42/'1'!D44</f>
        <v>2.2511878623751615E-2</v>
      </c>
      <c r="E10" s="13">
        <f>'2'!E42/'1'!E44</f>
        <v>5.6610638540929452E-2</v>
      </c>
      <c r="F10" s="13">
        <f>'2'!F42/'1'!F44</f>
        <v>7.5908910332581181E-2</v>
      </c>
    </row>
    <row r="11" spans="1:6" x14ac:dyDescent="0.25">
      <c r="A11" t="s">
        <v>82</v>
      </c>
      <c r="B11" s="14">
        <v>0.12559999999999999</v>
      </c>
      <c r="C11" s="14">
        <v>0.1361</v>
      </c>
      <c r="D11" s="14">
        <v>0.13519999999999999</v>
      </c>
      <c r="E11" s="14">
        <v>0.1154</v>
      </c>
      <c r="F11" s="14">
        <v>0.12189999999999999</v>
      </c>
    </row>
    <row r="12" spans="1:6" x14ac:dyDescent="0.25">
      <c r="A12" t="s">
        <v>90</v>
      </c>
      <c r="B12" s="14">
        <v>6.4699999999999994E-2</v>
      </c>
      <c r="C12" s="14">
        <v>7.8700000000000006E-2</v>
      </c>
      <c r="D12" s="14">
        <v>6.4699999999999994E-2</v>
      </c>
      <c r="E12" s="14">
        <v>4.7E-2</v>
      </c>
      <c r="F12" s="14">
        <v>3.9699999999999999E-2</v>
      </c>
    </row>
    <row r="13" spans="1:6" x14ac:dyDescent="0.25">
      <c r="A13" t="s">
        <v>91</v>
      </c>
      <c r="B13" s="14">
        <v>0.84319999999999995</v>
      </c>
      <c r="C13" s="14">
        <v>0.80820000000000003</v>
      </c>
      <c r="D13" s="14">
        <v>0.82769999999999999</v>
      </c>
      <c r="E13" s="14">
        <v>0.85980000000000001</v>
      </c>
      <c r="F13" s="14">
        <v>0.90169999999999995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Sunny</cp:lastModifiedBy>
  <cp:lastPrinted>2016-12-18T17:58:57Z</cp:lastPrinted>
  <dcterms:created xsi:type="dcterms:W3CDTF">2016-12-15T07:19:40Z</dcterms:created>
  <dcterms:modified xsi:type="dcterms:W3CDTF">2020-04-12T14:35:19Z</dcterms:modified>
</cp:coreProperties>
</file>