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hNquxc2mLStJgWl91cOkqgy47JNw=="/>
    </ext>
  </extLst>
</workbook>
</file>

<file path=xl/calcChain.xml><?xml version="1.0" encoding="utf-8"?>
<calcChain xmlns="http://schemas.openxmlformats.org/spreadsheetml/2006/main">
  <c r="D12" i="4" l="1"/>
  <c r="D11" i="4"/>
  <c r="D10" i="4"/>
  <c r="F9" i="4"/>
  <c r="D9" i="4"/>
  <c r="B9" i="4"/>
  <c r="D8" i="4"/>
  <c r="D7" i="4"/>
  <c r="D6" i="4"/>
  <c r="G33" i="3"/>
  <c r="D33" i="3"/>
  <c r="G26" i="3"/>
  <c r="F26" i="3"/>
  <c r="E26" i="3"/>
  <c r="D26" i="3"/>
  <c r="C26" i="3"/>
  <c r="B26" i="3"/>
  <c r="G19" i="3"/>
  <c r="G28" i="3" s="1"/>
  <c r="G30" i="3" s="1"/>
  <c r="F19" i="3"/>
  <c r="E19" i="3"/>
  <c r="D19" i="3"/>
  <c r="D28" i="3" s="1"/>
  <c r="D30" i="3" s="1"/>
  <c r="C19" i="3"/>
  <c r="B19" i="3"/>
  <c r="G14" i="3"/>
  <c r="F14" i="3"/>
  <c r="F33" i="3" s="1"/>
  <c r="E14" i="3"/>
  <c r="E33" i="3" s="1"/>
  <c r="D14" i="3"/>
  <c r="C14" i="3"/>
  <c r="C33" i="3" s="1"/>
  <c r="B14" i="3"/>
  <c r="B33" i="3" s="1"/>
  <c r="G23" i="2"/>
  <c r="F23" i="2"/>
  <c r="E23" i="2"/>
  <c r="D23" i="2"/>
  <c r="C23" i="2"/>
  <c r="B23" i="2"/>
  <c r="G12" i="2"/>
  <c r="F12" i="2"/>
  <c r="E12" i="2"/>
  <c r="D12" i="2"/>
  <c r="C12" i="2"/>
  <c r="B12" i="2"/>
  <c r="G10" i="2"/>
  <c r="G17" i="2" s="1"/>
  <c r="G19" i="2" s="1"/>
  <c r="G21" i="2" s="1"/>
  <c r="G26" i="2" s="1"/>
  <c r="G29" i="2" s="1"/>
  <c r="F10" i="2"/>
  <c r="F17" i="2" s="1"/>
  <c r="F19" i="2" s="1"/>
  <c r="F21" i="2" s="1"/>
  <c r="F26" i="2" s="1"/>
  <c r="F29" i="2" s="1"/>
  <c r="E10" i="2"/>
  <c r="E17" i="2" s="1"/>
  <c r="D10" i="2"/>
  <c r="D17" i="2" s="1"/>
  <c r="C10" i="2"/>
  <c r="C17" i="2" s="1"/>
  <c r="B10" i="2"/>
  <c r="B17" i="2" s="1"/>
  <c r="G43" i="1"/>
  <c r="F43" i="1"/>
  <c r="E43" i="1"/>
  <c r="D43" i="1"/>
  <c r="C43" i="1"/>
  <c r="B43" i="1"/>
  <c r="G34" i="1"/>
  <c r="G44" i="1" s="1"/>
  <c r="F34" i="1"/>
  <c r="F44" i="1" s="1"/>
  <c r="E34" i="1"/>
  <c r="E44" i="1" s="1"/>
  <c r="D34" i="1"/>
  <c r="D44" i="1" s="1"/>
  <c r="C34" i="1"/>
  <c r="C44" i="1" s="1"/>
  <c r="B34" i="1"/>
  <c r="B44" i="1" s="1"/>
  <c r="G28" i="1"/>
  <c r="G49" i="1" s="1"/>
  <c r="F28" i="1"/>
  <c r="F49" i="1" s="1"/>
  <c r="E28" i="1"/>
  <c r="F8" i="4" s="1"/>
  <c r="D28" i="1"/>
  <c r="D49" i="1" s="1"/>
  <c r="C28" i="1"/>
  <c r="C49" i="1" s="1"/>
  <c r="B28" i="1"/>
  <c r="B8" i="4" s="1"/>
  <c r="G20" i="1"/>
  <c r="F20" i="1"/>
  <c r="E20" i="1"/>
  <c r="D20" i="1"/>
  <c r="E9" i="4" s="1"/>
  <c r="C20" i="1"/>
  <c r="C9" i="4" s="1"/>
  <c r="B20" i="1"/>
  <c r="G13" i="1"/>
  <c r="G21" i="1" s="1"/>
  <c r="F13" i="1"/>
  <c r="F21" i="1" s="1"/>
  <c r="E13" i="1"/>
  <c r="E21" i="1" s="1"/>
  <c r="D13" i="1"/>
  <c r="D21" i="1" s="1"/>
  <c r="C13" i="1"/>
  <c r="C21" i="1" s="1"/>
  <c r="B13" i="1"/>
  <c r="B21" i="1" s="1"/>
  <c r="G47" i="1" l="1"/>
  <c r="E19" i="2"/>
  <c r="E21" i="2" s="1"/>
  <c r="E26" i="2" s="1"/>
  <c r="F11" i="4"/>
  <c r="B19" i="2"/>
  <c r="B21" i="2" s="1"/>
  <c r="B26" i="2" s="1"/>
  <c r="B11" i="4"/>
  <c r="E47" i="1"/>
  <c r="C11" i="4"/>
  <c r="C19" i="2"/>
  <c r="C21" i="2" s="1"/>
  <c r="C26" i="2" s="1"/>
  <c r="E11" i="4"/>
  <c r="D19" i="2"/>
  <c r="D21" i="2" s="1"/>
  <c r="D26" i="2" s="1"/>
  <c r="C28" i="3"/>
  <c r="C30" i="3" s="1"/>
  <c r="C8" i="4"/>
  <c r="E28" i="3"/>
  <c r="E30" i="3" s="1"/>
  <c r="E8" i="4"/>
  <c r="C45" i="1"/>
  <c r="C47" i="1" s="1"/>
  <c r="G45" i="1"/>
  <c r="D45" i="1"/>
  <c r="D47" i="1" s="1"/>
  <c r="E45" i="1"/>
  <c r="E49" i="1"/>
  <c r="B45" i="1"/>
  <c r="B47" i="1" s="1"/>
  <c r="F45" i="1"/>
  <c r="F47" i="1" s="1"/>
  <c r="B49" i="1"/>
  <c r="B28" i="3"/>
  <c r="B30" i="3" s="1"/>
  <c r="F28" i="3"/>
  <c r="F30" i="3" s="1"/>
  <c r="B12" i="4" l="1"/>
  <c r="B29" i="2"/>
  <c r="B7" i="4"/>
  <c r="B10" i="4"/>
  <c r="B6" i="4"/>
  <c r="E6" i="4"/>
  <c r="E12" i="4"/>
  <c r="E7" i="4"/>
  <c r="D29" i="2"/>
  <c r="E10" i="4"/>
  <c r="C7" i="4"/>
  <c r="C10" i="4"/>
  <c r="C6" i="4"/>
  <c r="C12" i="4"/>
  <c r="C29" i="2"/>
  <c r="F12" i="4"/>
  <c r="E29" i="2"/>
  <c r="F7" i="4"/>
  <c r="F10" i="4"/>
  <c r="F6" i="4"/>
</calcChain>
</file>

<file path=xl/sharedStrings.xml><?xml version="1.0" encoding="utf-8"?>
<sst xmlns="http://schemas.openxmlformats.org/spreadsheetml/2006/main" count="117" uniqueCount="91">
  <si>
    <t>SHURWID</t>
  </si>
  <si>
    <t>STATEMENT OF PROFIT &amp; LOSS</t>
  </si>
  <si>
    <t xml:space="preserve">STATEMENT OF FINANCIAL POSITION </t>
  </si>
  <si>
    <t>Statement of Cash Flows</t>
  </si>
  <si>
    <t>AS AT QUARTER END</t>
  </si>
  <si>
    <t>Quarter 2</t>
  </si>
  <si>
    <t>Quarter 3</t>
  </si>
  <si>
    <t>Quarter 1</t>
  </si>
  <si>
    <t>ASSETS</t>
  </si>
  <si>
    <t>Cash flows from operating activities</t>
  </si>
  <si>
    <t xml:space="preserve">Turnover </t>
  </si>
  <si>
    <t>Non Current Assets</t>
  </si>
  <si>
    <t>Collections from turnover and other income</t>
  </si>
  <si>
    <t>Property, plant &amp; equipments</t>
  </si>
  <si>
    <t>Cost &amp; Expenses</t>
  </si>
  <si>
    <t>Capital work in progress</t>
  </si>
  <si>
    <t>Payment to suppliers</t>
  </si>
  <si>
    <t>Gross Profit</t>
  </si>
  <si>
    <t>Retirement of fixed assets</t>
  </si>
  <si>
    <t>Payment to employees and others</t>
  </si>
  <si>
    <t>Investment in shares at cost</t>
  </si>
  <si>
    <t>Income tax paid</t>
  </si>
  <si>
    <t>Total Non Current Assets</t>
  </si>
  <si>
    <t>Financial expenses paid</t>
  </si>
  <si>
    <t>Receipts from non-operating income</t>
  </si>
  <si>
    <t>Cash generated from Operations</t>
  </si>
  <si>
    <t>Operating Expenses</t>
  </si>
  <si>
    <t>Current Assets</t>
  </si>
  <si>
    <t>Inventories</t>
  </si>
  <si>
    <t>Cash Flows from investing activities</t>
  </si>
  <si>
    <t>Trade &amp; other receivables</t>
  </si>
  <si>
    <t>Administrative  &amp; selling expenses</t>
  </si>
  <si>
    <t>Acquisition of property, plant &amp; equipment</t>
  </si>
  <si>
    <t>Advances, deposits and prepayments</t>
  </si>
  <si>
    <t>Selling &amp; distribution expenses</t>
  </si>
  <si>
    <t>Cash and bank balances</t>
  </si>
  <si>
    <t>Disposal of long term assets</t>
  </si>
  <si>
    <t>Total Current Assets</t>
  </si>
  <si>
    <t>Financial expenses</t>
  </si>
  <si>
    <t>Net cash flow from investing activities</t>
  </si>
  <si>
    <t>Total Assets</t>
  </si>
  <si>
    <t>Operating Profit</t>
  </si>
  <si>
    <t>Cash flows from financing  activities</t>
  </si>
  <si>
    <t>Proceeds/repayment of short term loan</t>
  </si>
  <si>
    <t>Proceeds/repayment of IPO</t>
  </si>
  <si>
    <t>Non operating income</t>
  </si>
  <si>
    <t>Repayment of non-current portion long term loan</t>
  </si>
  <si>
    <t>EQUITY AND LIABILITIES</t>
  </si>
  <si>
    <t>Repayment of current portion of long term loan</t>
  </si>
  <si>
    <t>Net Profit before WPPF, WF &amp; Income tax</t>
  </si>
  <si>
    <t>Shareholders' Equity</t>
  </si>
  <si>
    <t>Net cash provided by (used in) financing  activities</t>
  </si>
  <si>
    <t>Share Capital</t>
  </si>
  <si>
    <t>Contribution to WPPF &amp; WF</t>
  </si>
  <si>
    <t>Revaluation surplus</t>
  </si>
  <si>
    <t>Net Profit before Income tax</t>
  </si>
  <si>
    <t>Retained earnings</t>
  </si>
  <si>
    <t>Net increase in cash &amp; cash equivalents</t>
  </si>
  <si>
    <t>Total Shareholders' Equity</t>
  </si>
  <si>
    <t>Opening cash &amp; cash equivalents</t>
  </si>
  <si>
    <t>Provision for Income tax</t>
  </si>
  <si>
    <t>Closing cash  &amp; cash equivalents</t>
  </si>
  <si>
    <t>Current tax</t>
  </si>
  <si>
    <t>Deferred tax</t>
  </si>
  <si>
    <t>Non Current Liabilities</t>
  </si>
  <si>
    <t>Profit after Taxation</t>
  </si>
  <si>
    <t>Net Operating Cash Flow per Share</t>
  </si>
  <si>
    <t>Long term borrowing (secured)</t>
  </si>
  <si>
    <t>Total Non Current Liabilities</t>
  </si>
  <si>
    <t>Earning Per Share</t>
  </si>
  <si>
    <t>Current  Liabilities</t>
  </si>
  <si>
    <t>Payment to IPO applicant</t>
  </si>
  <si>
    <t>Current portion of long term loan</t>
  </si>
  <si>
    <t>Short term loan</t>
  </si>
  <si>
    <t>Trade abd other payables</t>
  </si>
  <si>
    <t>Provision for contribution to WPPF</t>
  </si>
  <si>
    <t>Other liabilities</t>
  </si>
  <si>
    <t xml:space="preserve"> Total Current  Liabilities</t>
  </si>
  <si>
    <t xml:space="preserve"> Total  Liabilities</t>
  </si>
  <si>
    <t>TOTAL EQUITY AND LAIBILITITES</t>
  </si>
  <si>
    <t>Check</t>
  </si>
  <si>
    <t>Net Asset Value Per Share</t>
  </si>
  <si>
    <t>Ratios</t>
  </si>
  <si>
    <t>As at quarter end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</si>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</sst>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9" x14ac:knownFonts="1">
    <font>
      <sz val="11"/>
      <color theme="1"/>
      <name val="Arial"/>
    </font>
    <font>
      <b/>
      <sz val="12"/>
      <color theme="1"/>
      <name val="Calibri"/>
    </font>
    <font>
      <b/>
      <sz val="12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b/>
      <u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15" fontId="4" fillId="0" borderId="0" xfId="0" applyNumberFormat="1" applyFont="1" applyAlignment="1">
      <alignment horizontal="right"/>
    </xf>
    <xf numFmtId="15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4" fillId="0" borderId="0" xfId="0" applyFont="1"/>
    <xf numFmtId="164" fontId="3" fillId="0" borderId="0" xfId="0" applyNumberFormat="1" applyFont="1"/>
    <xf numFmtId="164" fontId="3" fillId="0" borderId="0" xfId="0" applyNumberFormat="1" applyFont="1" applyAlignment="1">
      <alignment horizontal="center"/>
    </xf>
    <xf numFmtId="0" fontId="7" fillId="0" borderId="0" xfId="0" applyFont="1"/>
    <xf numFmtId="164" fontId="8" fillId="0" borderId="0" xfId="0" applyNumberFormat="1" applyFont="1" applyAlignment="1"/>
    <xf numFmtId="164" fontId="4" fillId="0" borderId="1" xfId="0" applyNumberFormat="1" applyFont="1" applyBorder="1"/>
    <xf numFmtId="164" fontId="4" fillId="0" borderId="2" xfId="0" applyNumberFormat="1" applyFont="1" applyBorder="1"/>
    <xf numFmtId="0" fontId="3" fillId="0" borderId="0" xfId="0" applyFont="1"/>
    <xf numFmtId="164" fontId="4" fillId="0" borderId="0" xfId="0" applyNumberFormat="1" applyFont="1"/>
    <xf numFmtId="164" fontId="4" fillId="0" borderId="3" xfId="0" applyNumberFormat="1" applyFont="1" applyBorder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4" fillId="0" borderId="4" xfId="0" applyNumberFormat="1" applyFont="1" applyBorder="1"/>
    <xf numFmtId="43" fontId="3" fillId="0" borderId="0" xfId="0" applyNumberFormat="1" applyFont="1"/>
    <xf numFmtId="43" fontId="4" fillId="0" borderId="4" xfId="0" applyNumberFormat="1" applyFont="1" applyBorder="1"/>
    <xf numFmtId="165" fontId="4" fillId="0" borderId="4" xfId="0" applyNumberFormat="1" applyFont="1" applyBorder="1"/>
    <xf numFmtId="0" fontId="3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10" fontId="3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43.125" customWidth="1"/>
    <col min="2" max="2" width="15.375" customWidth="1"/>
    <col min="3" max="3" width="12.5" customWidth="1"/>
    <col min="4" max="4" width="15.875" customWidth="1"/>
    <col min="5" max="5" width="15.125" customWidth="1"/>
    <col min="6" max="6" width="12.5" customWidth="1"/>
    <col min="7" max="7" width="12.875" customWidth="1"/>
    <col min="8" max="24" width="7.625" customWidth="1"/>
  </cols>
  <sheetData>
    <row r="1" spans="1:14" ht="15.75" x14ac:dyDescent="0.25">
      <c r="A1" s="1" t="s">
        <v>0</v>
      </c>
    </row>
    <row r="2" spans="1:14" ht="15.75" x14ac:dyDescent="0.25">
      <c r="A2" s="1" t="s">
        <v>2</v>
      </c>
    </row>
    <row r="3" spans="1:14" ht="15.75" x14ac:dyDescent="0.25">
      <c r="A3" s="1" t="s">
        <v>4</v>
      </c>
    </row>
    <row r="4" spans="1:14" ht="15.75" x14ac:dyDescent="0.25">
      <c r="A4" s="1"/>
      <c r="B4" s="3"/>
      <c r="C4" s="3"/>
      <c r="D4" s="3"/>
      <c r="E4" s="3"/>
    </row>
    <row r="5" spans="1:14" x14ac:dyDescent="0.25">
      <c r="B5" s="5" t="s">
        <v>5</v>
      </c>
      <c r="C5" s="5" t="s">
        <v>6</v>
      </c>
      <c r="D5" s="5" t="s">
        <v>5</v>
      </c>
      <c r="E5" s="5" t="s">
        <v>6</v>
      </c>
      <c r="F5" s="5" t="s">
        <v>7</v>
      </c>
      <c r="G5" s="5" t="s">
        <v>5</v>
      </c>
    </row>
    <row r="6" spans="1:14" x14ac:dyDescent="0.25">
      <c r="B6" s="6">
        <v>43100</v>
      </c>
      <c r="C6" s="6">
        <v>43190</v>
      </c>
      <c r="D6" s="6">
        <v>43465</v>
      </c>
      <c r="E6" s="6">
        <v>43555</v>
      </c>
      <c r="F6" s="7">
        <v>43738</v>
      </c>
      <c r="G6" s="7">
        <v>43830</v>
      </c>
    </row>
    <row r="7" spans="1:14" x14ac:dyDescent="0.25">
      <c r="A7" s="8" t="s">
        <v>8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25">
      <c r="A8" s="9" t="s">
        <v>11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25">
      <c r="A9" s="12" t="s">
        <v>13</v>
      </c>
      <c r="B9" s="10">
        <v>400539976</v>
      </c>
      <c r="C9" s="10">
        <v>390591810</v>
      </c>
      <c r="D9" s="10">
        <v>362694989</v>
      </c>
      <c r="E9" s="10">
        <v>357483926</v>
      </c>
      <c r="F9" s="13">
        <v>330620881</v>
      </c>
      <c r="G9" s="10"/>
      <c r="H9" s="10"/>
      <c r="I9" s="10"/>
      <c r="J9" s="10"/>
      <c r="K9" s="10"/>
      <c r="L9" s="10"/>
      <c r="M9" s="10"/>
      <c r="N9" s="10"/>
    </row>
    <row r="10" spans="1:14" x14ac:dyDescent="0.25">
      <c r="A10" s="12" t="s">
        <v>15</v>
      </c>
      <c r="B10" s="10">
        <v>22539287</v>
      </c>
      <c r="C10" s="10">
        <v>22539287</v>
      </c>
      <c r="D10" s="10">
        <v>22539287</v>
      </c>
      <c r="E10" s="10">
        <v>22539287</v>
      </c>
      <c r="F10" s="13">
        <v>22539287</v>
      </c>
      <c r="G10" s="10"/>
      <c r="H10" s="10"/>
      <c r="I10" s="10"/>
      <c r="J10" s="10"/>
      <c r="K10" s="10"/>
      <c r="L10" s="10"/>
      <c r="M10" s="10"/>
      <c r="N10" s="10"/>
    </row>
    <row r="11" spans="1:14" x14ac:dyDescent="0.25">
      <c r="A11" s="12" t="s">
        <v>18</v>
      </c>
      <c r="B11" s="10">
        <v>0</v>
      </c>
      <c r="C11" s="10">
        <v>0</v>
      </c>
      <c r="D11" s="10">
        <v>13074779</v>
      </c>
      <c r="E11" s="10">
        <v>13074779</v>
      </c>
      <c r="F11" s="13">
        <v>36565529</v>
      </c>
      <c r="G11" s="10"/>
      <c r="H11" s="10"/>
      <c r="I11" s="10"/>
      <c r="J11" s="10"/>
      <c r="K11" s="10"/>
      <c r="L11" s="10"/>
      <c r="M11" s="10"/>
      <c r="N11" s="10"/>
    </row>
    <row r="12" spans="1:14" x14ac:dyDescent="0.25">
      <c r="A12" s="12" t="s">
        <v>20</v>
      </c>
      <c r="B12" s="10">
        <v>450000</v>
      </c>
      <c r="C12" s="10">
        <v>450000</v>
      </c>
      <c r="D12" s="10">
        <v>450000</v>
      </c>
      <c r="E12" s="10">
        <v>450000</v>
      </c>
      <c r="F12" s="13">
        <v>450000</v>
      </c>
      <c r="G12" s="10"/>
      <c r="H12" s="10"/>
      <c r="I12" s="10"/>
      <c r="J12" s="10"/>
      <c r="K12" s="10"/>
      <c r="L12" s="10"/>
      <c r="M12" s="10"/>
      <c r="N12" s="10"/>
    </row>
    <row r="13" spans="1:14" x14ac:dyDescent="0.25">
      <c r="A13" s="9" t="s">
        <v>22</v>
      </c>
      <c r="B13" s="15">
        <f t="shared" ref="B13:G13" si="0">SUM(B9:B12)</f>
        <v>423529263</v>
      </c>
      <c r="C13" s="15">
        <f t="shared" si="0"/>
        <v>413581097</v>
      </c>
      <c r="D13" s="15">
        <f t="shared" si="0"/>
        <v>398759055</v>
      </c>
      <c r="E13" s="15">
        <f t="shared" si="0"/>
        <v>393547992</v>
      </c>
      <c r="F13" s="15">
        <f t="shared" si="0"/>
        <v>390175697</v>
      </c>
      <c r="G13" s="15">
        <f t="shared" si="0"/>
        <v>0</v>
      </c>
      <c r="H13" s="10"/>
      <c r="I13" s="10"/>
      <c r="J13" s="10"/>
      <c r="K13" s="10"/>
      <c r="L13" s="10"/>
      <c r="M13" s="10"/>
      <c r="N13" s="10"/>
    </row>
    <row r="14" spans="1:14" x14ac:dyDescent="0.25">
      <c r="A14" s="9"/>
      <c r="B14" s="17"/>
      <c r="C14" s="17"/>
      <c r="D14" s="17"/>
      <c r="E14" s="17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9" t="s">
        <v>27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A16" s="12" t="s">
        <v>28</v>
      </c>
      <c r="B16" s="10">
        <v>72508530</v>
      </c>
      <c r="C16" s="10">
        <v>77812036</v>
      </c>
      <c r="D16" s="10">
        <v>18043567</v>
      </c>
      <c r="E16" s="10">
        <v>19118699</v>
      </c>
      <c r="F16" s="13">
        <v>15542254</v>
      </c>
      <c r="G16" s="10"/>
      <c r="H16" s="10"/>
      <c r="I16" s="10"/>
      <c r="J16" s="10"/>
      <c r="K16" s="10"/>
      <c r="L16" s="10"/>
      <c r="M16" s="10"/>
      <c r="N16" s="10"/>
    </row>
    <row r="17" spans="1:14" x14ac:dyDescent="0.25">
      <c r="A17" s="16" t="s">
        <v>30</v>
      </c>
      <c r="B17" s="10">
        <v>162665293</v>
      </c>
      <c r="C17" s="10">
        <v>169906130</v>
      </c>
      <c r="D17" s="10">
        <v>204675647</v>
      </c>
      <c r="E17" s="10">
        <v>213635570</v>
      </c>
      <c r="F17" s="13">
        <v>250147255</v>
      </c>
      <c r="G17" s="10"/>
      <c r="H17" s="10"/>
      <c r="I17" s="10"/>
      <c r="J17" s="10"/>
      <c r="K17" s="10"/>
      <c r="L17" s="10"/>
      <c r="M17" s="10"/>
      <c r="N17" s="10"/>
    </row>
    <row r="18" spans="1:14" x14ac:dyDescent="0.25">
      <c r="A18" s="12" t="s">
        <v>33</v>
      </c>
      <c r="B18" s="10">
        <v>123033754</v>
      </c>
      <c r="C18" s="10">
        <v>127509348</v>
      </c>
      <c r="D18" s="10">
        <v>221863447</v>
      </c>
      <c r="E18" s="10">
        <v>236015275</v>
      </c>
      <c r="F18" s="13">
        <v>250924563</v>
      </c>
      <c r="G18" s="10"/>
      <c r="H18" s="10"/>
      <c r="I18" s="10"/>
      <c r="J18" s="10"/>
      <c r="K18" s="10"/>
      <c r="L18" s="10"/>
      <c r="M18" s="10"/>
      <c r="N18" s="10"/>
    </row>
    <row r="19" spans="1:14" x14ac:dyDescent="0.25">
      <c r="A19" s="12" t="s">
        <v>35</v>
      </c>
      <c r="B19" s="10">
        <v>5215432</v>
      </c>
      <c r="C19" s="10">
        <v>7957581</v>
      </c>
      <c r="D19" s="10">
        <v>7348780</v>
      </c>
      <c r="E19" s="10">
        <v>6248108</v>
      </c>
      <c r="F19" s="13">
        <v>4650709</v>
      </c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s="9" t="s">
        <v>37</v>
      </c>
      <c r="B20" s="14">
        <f t="shared" ref="B20:G20" si="1">SUM(B16:B19)</f>
        <v>363423009</v>
      </c>
      <c r="C20" s="14">
        <f t="shared" si="1"/>
        <v>383185095</v>
      </c>
      <c r="D20" s="14">
        <f t="shared" si="1"/>
        <v>451931441</v>
      </c>
      <c r="E20" s="14">
        <f t="shared" si="1"/>
        <v>475017652</v>
      </c>
      <c r="F20" s="14">
        <f t="shared" si="1"/>
        <v>521264781</v>
      </c>
      <c r="G20" s="14">
        <f t="shared" si="1"/>
        <v>0</v>
      </c>
      <c r="H20" s="10"/>
      <c r="I20" s="10"/>
      <c r="J20" s="10"/>
      <c r="K20" s="10"/>
      <c r="L20" s="10"/>
      <c r="M20" s="10"/>
      <c r="N20" s="10"/>
    </row>
    <row r="21" spans="1:14" ht="15.75" customHeight="1" x14ac:dyDescent="0.25">
      <c r="A21" s="9" t="s">
        <v>40</v>
      </c>
      <c r="B21" s="18">
        <f t="shared" ref="B21:G21" si="2">B13+B20</f>
        <v>786952272</v>
      </c>
      <c r="C21" s="18">
        <f t="shared" si="2"/>
        <v>796766192</v>
      </c>
      <c r="D21" s="18">
        <f t="shared" si="2"/>
        <v>850690496</v>
      </c>
      <c r="E21" s="18">
        <f t="shared" si="2"/>
        <v>868565644</v>
      </c>
      <c r="F21" s="18">
        <f t="shared" si="2"/>
        <v>911440478</v>
      </c>
      <c r="G21" s="18">
        <f t="shared" si="2"/>
        <v>0</v>
      </c>
      <c r="H21" s="10"/>
      <c r="I21" s="10"/>
      <c r="J21" s="10"/>
      <c r="K21" s="10"/>
      <c r="L21" s="10"/>
      <c r="M21" s="10"/>
      <c r="N21" s="10"/>
    </row>
    <row r="22" spans="1:14" ht="15.75" customHeight="1" x14ac:dyDescent="0.25">
      <c r="A22" s="9"/>
      <c r="B22" s="17"/>
      <c r="C22" s="17"/>
      <c r="D22" s="17"/>
      <c r="E22" s="17"/>
      <c r="F22" s="10"/>
      <c r="G22" s="10"/>
      <c r="H22" s="10"/>
      <c r="I22" s="10"/>
      <c r="J22" s="10"/>
      <c r="K22" s="10"/>
      <c r="L22" s="10"/>
      <c r="M22" s="10"/>
      <c r="N22" s="10"/>
    </row>
    <row r="23" spans="1:14" ht="15.75" customHeight="1" x14ac:dyDescent="0.25">
      <c r="A23" s="19" t="s">
        <v>47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ht="15.75" customHeight="1" x14ac:dyDescent="0.25">
      <c r="A24" s="9" t="s">
        <v>50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ht="15.75" customHeight="1" x14ac:dyDescent="0.25">
      <c r="A25" s="12" t="s">
        <v>52</v>
      </c>
      <c r="B25" s="10">
        <v>521525000</v>
      </c>
      <c r="C25" s="10">
        <v>521525000</v>
      </c>
      <c r="D25" s="10">
        <v>573677500</v>
      </c>
      <c r="E25" s="10">
        <v>573677500</v>
      </c>
      <c r="F25" s="13">
        <v>573677500</v>
      </c>
      <c r="G25" s="10"/>
      <c r="H25" s="10"/>
      <c r="I25" s="10"/>
      <c r="J25" s="10"/>
      <c r="K25" s="10"/>
      <c r="L25" s="10"/>
      <c r="M25" s="10"/>
      <c r="N25" s="10"/>
    </row>
    <row r="26" spans="1:14" ht="15.75" customHeight="1" x14ac:dyDescent="0.25">
      <c r="A26" s="16" t="s">
        <v>54</v>
      </c>
      <c r="B26" s="10">
        <v>32758963</v>
      </c>
      <c r="C26" s="10">
        <v>32195944</v>
      </c>
      <c r="D26" s="10">
        <v>30606425</v>
      </c>
      <c r="E26" s="10">
        <v>30093173</v>
      </c>
      <c r="F26" s="13">
        <v>29111515</v>
      </c>
      <c r="G26" s="10"/>
      <c r="H26" s="10"/>
      <c r="I26" s="10"/>
      <c r="J26" s="10"/>
      <c r="K26" s="10"/>
      <c r="L26" s="10"/>
      <c r="M26" s="10"/>
      <c r="N26" s="10"/>
    </row>
    <row r="27" spans="1:14" ht="15.75" customHeight="1" x14ac:dyDescent="0.25">
      <c r="A27" s="16" t="s">
        <v>56</v>
      </c>
      <c r="B27" s="10">
        <v>23817060</v>
      </c>
      <c r="C27" s="10">
        <v>46765293</v>
      </c>
      <c r="D27" s="10">
        <v>53204639</v>
      </c>
      <c r="E27" s="10">
        <v>79153339</v>
      </c>
      <c r="F27" s="13">
        <v>134581220</v>
      </c>
      <c r="G27" s="10"/>
      <c r="H27" s="10"/>
      <c r="I27" s="10"/>
      <c r="J27" s="10"/>
      <c r="K27" s="10"/>
      <c r="L27" s="10"/>
      <c r="M27" s="10"/>
      <c r="N27" s="10"/>
    </row>
    <row r="28" spans="1:14" ht="15.75" customHeight="1" x14ac:dyDescent="0.25">
      <c r="A28" s="9" t="s">
        <v>58</v>
      </c>
      <c r="B28" s="14">
        <f t="shared" ref="B28:G28" si="3">SUM(B25:B27)</f>
        <v>578101023</v>
      </c>
      <c r="C28" s="14">
        <f t="shared" si="3"/>
        <v>600486237</v>
      </c>
      <c r="D28" s="14">
        <f t="shared" si="3"/>
        <v>657488564</v>
      </c>
      <c r="E28" s="14">
        <f t="shared" si="3"/>
        <v>682924012</v>
      </c>
      <c r="F28" s="14">
        <f t="shared" si="3"/>
        <v>737370235</v>
      </c>
      <c r="G28" s="14">
        <f t="shared" si="3"/>
        <v>0</v>
      </c>
      <c r="H28" s="10"/>
      <c r="I28" s="10"/>
      <c r="J28" s="10"/>
      <c r="K28" s="10"/>
      <c r="L28" s="10"/>
      <c r="M28" s="10"/>
      <c r="N28" s="10"/>
    </row>
    <row r="29" spans="1:14" ht="15.75" customHeight="1" x14ac:dyDescent="0.25">
      <c r="A29" s="9"/>
      <c r="B29" s="17"/>
      <c r="C29" s="17"/>
      <c r="D29" s="17"/>
      <c r="E29" s="17"/>
      <c r="F29" s="10"/>
      <c r="G29" s="10"/>
      <c r="H29" s="10"/>
      <c r="I29" s="10"/>
      <c r="J29" s="10"/>
      <c r="K29" s="10"/>
      <c r="L29" s="10"/>
      <c r="M29" s="10"/>
      <c r="N29" s="10"/>
    </row>
    <row r="30" spans="1:14" ht="15.75" customHeight="1" x14ac:dyDescent="0.25">
      <c r="A30" s="9"/>
      <c r="B30" s="17"/>
      <c r="C30" s="17"/>
      <c r="D30" s="17"/>
      <c r="E30" s="17"/>
      <c r="F30" s="10"/>
      <c r="G30" s="10"/>
      <c r="H30" s="10"/>
      <c r="I30" s="10"/>
      <c r="J30" s="10"/>
      <c r="K30" s="10"/>
      <c r="L30" s="10"/>
      <c r="M30" s="10"/>
      <c r="N30" s="10"/>
    </row>
    <row r="31" spans="1:14" ht="15.75" customHeight="1" x14ac:dyDescent="0.25">
      <c r="A31" s="9" t="s">
        <v>64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ht="15.75" customHeight="1" x14ac:dyDescent="0.25">
      <c r="A32" s="12" t="s">
        <v>63</v>
      </c>
      <c r="B32" s="10">
        <v>58694389</v>
      </c>
      <c r="C32" s="10">
        <v>59164619</v>
      </c>
      <c r="D32" s="10">
        <v>56591675</v>
      </c>
      <c r="E32" s="10">
        <v>56884075</v>
      </c>
      <c r="F32" s="13">
        <v>51311597</v>
      </c>
      <c r="G32" s="10"/>
      <c r="H32" s="10"/>
      <c r="I32" s="10"/>
      <c r="J32" s="10"/>
      <c r="K32" s="10"/>
      <c r="L32" s="10"/>
      <c r="M32" s="10"/>
      <c r="N32" s="10"/>
    </row>
    <row r="33" spans="1:14" ht="15.75" customHeight="1" x14ac:dyDescent="0.25">
      <c r="A33" s="16" t="s">
        <v>67</v>
      </c>
      <c r="B33" s="10">
        <v>73204159</v>
      </c>
      <c r="C33" s="10">
        <v>68272457</v>
      </c>
      <c r="D33" s="10">
        <v>70248651</v>
      </c>
      <c r="E33" s="10">
        <v>65766126</v>
      </c>
      <c r="F33" s="13">
        <v>40858262</v>
      </c>
      <c r="G33" s="10"/>
      <c r="H33" s="10"/>
      <c r="I33" s="10"/>
      <c r="J33" s="10"/>
      <c r="K33" s="10"/>
      <c r="L33" s="10"/>
      <c r="M33" s="10"/>
      <c r="N33" s="10"/>
    </row>
    <row r="34" spans="1:14" ht="15.75" customHeight="1" x14ac:dyDescent="0.25">
      <c r="A34" s="9" t="s">
        <v>68</v>
      </c>
      <c r="B34" s="15">
        <f t="shared" ref="B34:G34" si="4">SUM(B32:B33)</f>
        <v>131898548</v>
      </c>
      <c r="C34" s="15">
        <f t="shared" si="4"/>
        <v>127437076</v>
      </c>
      <c r="D34" s="15">
        <f t="shared" si="4"/>
        <v>126840326</v>
      </c>
      <c r="E34" s="15">
        <f t="shared" si="4"/>
        <v>122650201</v>
      </c>
      <c r="F34" s="15">
        <f t="shared" si="4"/>
        <v>92169859</v>
      </c>
      <c r="G34" s="15">
        <f t="shared" si="4"/>
        <v>0</v>
      </c>
      <c r="H34" s="10"/>
      <c r="I34" s="10"/>
      <c r="J34" s="10"/>
      <c r="K34" s="10"/>
      <c r="L34" s="10"/>
      <c r="M34" s="10"/>
      <c r="N34" s="10"/>
    </row>
    <row r="35" spans="1:14" ht="15.75" customHeight="1" x14ac:dyDescent="0.25">
      <c r="A35" s="9"/>
      <c r="B35" s="17"/>
      <c r="C35" s="17"/>
      <c r="D35" s="17"/>
      <c r="E35" s="17"/>
      <c r="F35" s="10"/>
      <c r="G35" s="10"/>
      <c r="H35" s="10"/>
      <c r="I35" s="10"/>
      <c r="J35" s="10"/>
      <c r="K35" s="10"/>
      <c r="L35" s="10"/>
      <c r="M35" s="10"/>
      <c r="N35" s="10"/>
    </row>
    <row r="36" spans="1:14" ht="15.75" customHeight="1" x14ac:dyDescent="0.25">
      <c r="A36" s="9" t="s">
        <v>70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ht="15.75" customHeight="1" x14ac:dyDescent="0.25">
      <c r="A37" s="12" t="s">
        <v>71</v>
      </c>
      <c r="B37" s="10">
        <v>4821141</v>
      </c>
      <c r="C37" s="10">
        <v>4821141</v>
      </c>
      <c r="D37" s="10">
        <v>4823986</v>
      </c>
      <c r="E37" s="10">
        <v>4823986</v>
      </c>
      <c r="F37" s="13">
        <v>4823986</v>
      </c>
      <c r="G37" s="10"/>
      <c r="H37" s="10"/>
      <c r="I37" s="10"/>
      <c r="J37" s="10"/>
      <c r="K37" s="10"/>
      <c r="L37" s="10"/>
      <c r="M37" s="10"/>
      <c r="N37" s="10"/>
    </row>
    <row r="38" spans="1:14" ht="15.75" customHeight="1" x14ac:dyDescent="0.25">
      <c r="A38" s="16" t="s">
        <v>72</v>
      </c>
      <c r="B38" s="10">
        <v>11232675</v>
      </c>
      <c r="C38" s="10">
        <v>13058515</v>
      </c>
      <c r="D38" s="10">
        <v>8965050</v>
      </c>
      <c r="E38" s="10">
        <v>13447575</v>
      </c>
      <c r="F38" s="13">
        <v>10162016</v>
      </c>
      <c r="G38" s="10"/>
      <c r="H38" s="10"/>
      <c r="I38" s="10"/>
      <c r="J38" s="10"/>
      <c r="K38" s="10"/>
      <c r="L38" s="10"/>
      <c r="M38" s="10"/>
      <c r="N38" s="10"/>
    </row>
    <row r="39" spans="1:14" ht="15.75" customHeight="1" x14ac:dyDescent="0.25">
      <c r="A39" s="16" t="s">
        <v>73</v>
      </c>
      <c r="B39" s="10">
        <v>29262664</v>
      </c>
      <c r="C39" s="10">
        <v>29015700</v>
      </c>
      <c r="D39" s="10">
        <v>30710327</v>
      </c>
      <c r="E39" s="10">
        <v>30711880</v>
      </c>
      <c r="F39" s="13">
        <v>30711880</v>
      </c>
      <c r="G39" s="10"/>
      <c r="H39" s="10"/>
      <c r="I39" s="10"/>
      <c r="J39" s="10"/>
      <c r="K39" s="10"/>
      <c r="L39" s="10"/>
      <c r="M39" s="10"/>
      <c r="N39" s="10"/>
    </row>
    <row r="40" spans="1:14" ht="15.75" customHeight="1" x14ac:dyDescent="0.25">
      <c r="A40" s="16" t="s">
        <v>74</v>
      </c>
      <c r="B40" s="10">
        <v>10975880</v>
      </c>
      <c r="C40" s="10">
        <v>6009534</v>
      </c>
      <c r="D40" s="10">
        <v>7223740</v>
      </c>
      <c r="E40" s="10">
        <v>6169061</v>
      </c>
      <c r="F40" s="13">
        <v>9779803</v>
      </c>
      <c r="G40" s="10"/>
      <c r="H40" s="10"/>
      <c r="I40" s="10"/>
      <c r="J40" s="10"/>
      <c r="K40" s="10"/>
      <c r="L40" s="10"/>
      <c r="M40" s="10"/>
      <c r="N40" s="10"/>
    </row>
    <row r="41" spans="1:14" ht="15.75" customHeight="1" x14ac:dyDescent="0.25">
      <c r="A41" s="16" t="s">
        <v>75</v>
      </c>
      <c r="B41" s="10">
        <v>1300136</v>
      </c>
      <c r="C41" s="10">
        <v>1300136</v>
      </c>
      <c r="D41" s="10">
        <v>502754</v>
      </c>
      <c r="E41" s="10">
        <v>5765460</v>
      </c>
      <c r="F41" s="13">
        <v>4905701</v>
      </c>
      <c r="G41" s="10"/>
      <c r="H41" s="10"/>
      <c r="I41" s="10"/>
      <c r="J41" s="10"/>
      <c r="K41" s="10"/>
      <c r="L41" s="10"/>
      <c r="M41" s="10"/>
      <c r="N41" s="10"/>
    </row>
    <row r="42" spans="1:14" ht="15.75" customHeight="1" x14ac:dyDescent="0.25">
      <c r="A42" s="16" t="s">
        <v>76</v>
      </c>
      <c r="B42" s="10">
        <v>19360207</v>
      </c>
      <c r="C42" s="10">
        <v>14637853</v>
      </c>
      <c r="D42" s="10">
        <v>14135749</v>
      </c>
      <c r="E42" s="10">
        <v>2073467</v>
      </c>
      <c r="F42" s="13">
        <v>21516999</v>
      </c>
      <c r="G42" s="10"/>
      <c r="H42" s="10"/>
      <c r="I42" s="10"/>
      <c r="J42" s="10"/>
      <c r="K42" s="10"/>
      <c r="L42" s="10"/>
      <c r="M42" s="10"/>
      <c r="N42" s="10"/>
    </row>
    <row r="43" spans="1:14" ht="15.75" customHeight="1" x14ac:dyDescent="0.25">
      <c r="A43" s="9" t="s">
        <v>77</v>
      </c>
      <c r="B43" s="14">
        <f t="shared" ref="B43:G43" si="5">SUM(B37:B42)</f>
        <v>76952703</v>
      </c>
      <c r="C43" s="14">
        <f t="shared" si="5"/>
        <v>68842879</v>
      </c>
      <c r="D43" s="14">
        <f t="shared" si="5"/>
        <v>66361606</v>
      </c>
      <c r="E43" s="14">
        <f t="shared" si="5"/>
        <v>62991429</v>
      </c>
      <c r="F43" s="14">
        <f t="shared" si="5"/>
        <v>81900385</v>
      </c>
      <c r="G43" s="14">
        <f t="shared" si="5"/>
        <v>0</v>
      </c>
      <c r="H43" s="10"/>
      <c r="I43" s="10"/>
      <c r="J43" s="10"/>
      <c r="K43" s="10"/>
      <c r="L43" s="10"/>
      <c r="M43" s="10"/>
      <c r="N43" s="10"/>
    </row>
    <row r="44" spans="1:14" ht="15.75" customHeight="1" x14ac:dyDescent="0.25">
      <c r="A44" s="9" t="s">
        <v>78</v>
      </c>
      <c r="B44" s="15">
        <f t="shared" ref="B44:G44" si="6">B34+B43</f>
        <v>208851251</v>
      </c>
      <c r="C44" s="15">
        <f t="shared" si="6"/>
        <v>196279955</v>
      </c>
      <c r="D44" s="15">
        <f t="shared" si="6"/>
        <v>193201932</v>
      </c>
      <c r="E44" s="15">
        <f t="shared" si="6"/>
        <v>185641630</v>
      </c>
      <c r="F44" s="15">
        <f t="shared" si="6"/>
        <v>174070244</v>
      </c>
      <c r="G44" s="15">
        <f t="shared" si="6"/>
        <v>0</v>
      </c>
      <c r="H44" s="10"/>
      <c r="I44" s="10"/>
      <c r="J44" s="10"/>
      <c r="K44" s="10"/>
      <c r="L44" s="10"/>
      <c r="M44" s="10"/>
      <c r="N44" s="10"/>
    </row>
    <row r="45" spans="1:14" ht="15.75" customHeight="1" x14ac:dyDescent="0.25">
      <c r="A45" s="9" t="s">
        <v>79</v>
      </c>
      <c r="B45" s="18">
        <f t="shared" ref="B45:D45" si="7">B28+B44</f>
        <v>786952274</v>
      </c>
      <c r="C45" s="18">
        <f t="shared" si="7"/>
        <v>796766192</v>
      </c>
      <c r="D45" s="18">
        <f t="shared" si="7"/>
        <v>850690496</v>
      </c>
      <c r="E45" s="18">
        <f>E28+E44+2</f>
        <v>868565644</v>
      </c>
      <c r="F45" s="18">
        <f>F28+F44-1</f>
        <v>911440478</v>
      </c>
      <c r="G45" s="18">
        <f>G28+G44</f>
        <v>0</v>
      </c>
      <c r="H45" s="10"/>
      <c r="I45" s="10"/>
      <c r="J45" s="10"/>
      <c r="K45" s="10"/>
      <c r="L45" s="10"/>
      <c r="M45" s="10"/>
      <c r="N45" s="10"/>
    </row>
    <row r="46" spans="1:14" ht="15.75" customHeight="1" x14ac:dyDescent="0.25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ht="15.75" customHeight="1" x14ac:dyDescent="0.25">
      <c r="A47" s="12" t="s">
        <v>80</v>
      </c>
      <c r="B47" s="12" t="str">
        <f t="shared" ref="B47:G47" si="8">IF(B21=B45,"Balanced","Not Balanced")</f>
        <v>Not Balanced</v>
      </c>
      <c r="C47" s="12" t="str">
        <f t="shared" si="8"/>
        <v>Balanced</v>
      </c>
      <c r="D47" s="16" t="str">
        <f t="shared" si="8"/>
        <v>Balanced</v>
      </c>
      <c r="E47" s="16" t="str">
        <f t="shared" si="8"/>
        <v>Balanced</v>
      </c>
      <c r="F47" s="16" t="str">
        <f t="shared" si="8"/>
        <v>Balanced</v>
      </c>
      <c r="G47" s="16" t="str">
        <f t="shared" si="8"/>
        <v>Balanced</v>
      </c>
      <c r="H47" s="10"/>
      <c r="I47" s="10"/>
      <c r="J47" s="10"/>
      <c r="K47" s="10"/>
      <c r="L47" s="10"/>
      <c r="M47" s="10"/>
      <c r="N47" s="10"/>
    </row>
    <row r="48" spans="1:14" ht="15.75" customHeight="1" x14ac:dyDescent="0.25">
      <c r="F48" s="10"/>
      <c r="G48" s="10"/>
      <c r="H48" s="10"/>
      <c r="I48" s="10"/>
      <c r="J48" s="10"/>
      <c r="K48" s="10"/>
      <c r="L48" s="10"/>
      <c r="M48" s="10"/>
      <c r="N48" s="10"/>
    </row>
    <row r="49" spans="1:24" ht="15.75" customHeight="1" x14ac:dyDescent="0.25">
      <c r="A49" s="9" t="s">
        <v>81</v>
      </c>
      <c r="B49" s="23">
        <f t="shared" ref="B49:G49" si="9">B28/(B25/10)</f>
        <v>11.084819001965389</v>
      </c>
      <c r="C49" s="23">
        <f t="shared" si="9"/>
        <v>11.514045098509181</v>
      </c>
      <c r="D49" s="23">
        <f t="shared" si="9"/>
        <v>11.460943892692322</v>
      </c>
      <c r="E49" s="23">
        <f t="shared" si="9"/>
        <v>11.904319273459391</v>
      </c>
      <c r="F49" s="23">
        <f t="shared" si="9"/>
        <v>12.853392977761896</v>
      </c>
      <c r="G49" s="23" t="e">
        <f t="shared" si="9"/>
        <v>#DIV/0!</v>
      </c>
      <c r="H49" s="10"/>
      <c r="I49" s="10"/>
      <c r="J49" s="10"/>
      <c r="K49" s="10"/>
      <c r="L49" s="10"/>
      <c r="M49" s="10"/>
      <c r="N49" s="10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 ht="15.75" customHeight="1" x14ac:dyDescent="0.25">
      <c r="F50" s="10"/>
      <c r="G50" s="10"/>
      <c r="H50" s="10"/>
      <c r="I50" s="10"/>
      <c r="J50" s="10"/>
      <c r="K50" s="10"/>
      <c r="L50" s="10"/>
      <c r="M50" s="10"/>
      <c r="N50" s="10"/>
    </row>
    <row r="51" spans="1:24" ht="15.75" customHeight="1" x14ac:dyDescent="0.25">
      <c r="F51" s="10"/>
      <c r="G51" s="10"/>
      <c r="H51" s="10"/>
      <c r="I51" s="10"/>
      <c r="J51" s="10"/>
      <c r="K51" s="10"/>
      <c r="L51" s="10"/>
      <c r="M51" s="10"/>
      <c r="N51" s="10"/>
    </row>
    <row r="52" spans="1:24" ht="15.75" customHeight="1" x14ac:dyDescent="0.25">
      <c r="F52" s="10"/>
      <c r="G52" s="10"/>
      <c r="H52" s="10"/>
      <c r="I52" s="10"/>
      <c r="J52" s="10"/>
      <c r="K52" s="10"/>
      <c r="L52" s="10"/>
      <c r="M52" s="10"/>
      <c r="N52" s="10"/>
    </row>
    <row r="53" spans="1:24" ht="15.75" customHeight="1" x14ac:dyDescent="0.25">
      <c r="F53" s="10"/>
      <c r="G53" s="10"/>
      <c r="H53" s="10"/>
      <c r="I53" s="10"/>
      <c r="J53" s="10"/>
      <c r="K53" s="10"/>
      <c r="L53" s="10"/>
      <c r="M53" s="10"/>
      <c r="N53" s="10"/>
    </row>
    <row r="54" spans="1:24" ht="15.75" customHeight="1" x14ac:dyDescent="0.25">
      <c r="F54" s="10"/>
      <c r="G54" s="10"/>
      <c r="H54" s="10"/>
      <c r="I54" s="10"/>
      <c r="J54" s="10"/>
      <c r="K54" s="10"/>
      <c r="L54" s="10"/>
      <c r="M54" s="10"/>
      <c r="N54" s="10"/>
    </row>
    <row r="55" spans="1:24" ht="15.75" customHeight="1" x14ac:dyDescent="0.25">
      <c r="F55" s="10"/>
      <c r="G55" s="10"/>
      <c r="H55" s="10"/>
      <c r="I55" s="10"/>
      <c r="J55" s="10"/>
      <c r="K55" s="10"/>
      <c r="L55" s="10"/>
      <c r="M55" s="10"/>
      <c r="N55" s="10"/>
    </row>
    <row r="56" spans="1:24" ht="15.75" customHeight="1" x14ac:dyDescent="0.25">
      <c r="F56" s="10"/>
      <c r="G56" s="10"/>
      <c r="H56" s="10"/>
      <c r="I56" s="10"/>
      <c r="J56" s="10"/>
      <c r="K56" s="10"/>
      <c r="L56" s="10"/>
      <c r="M56" s="10"/>
      <c r="N56" s="10"/>
    </row>
    <row r="57" spans="1:24" ht="15.75" customHeight="1" x14ac:dyDescent="0.25">
      <c r="F57" s="10"/>
      <c r="G57" s="10"/>
      <c r="H57" s="10"/>
      <c r="I57" s="10"/>
      <c r="J57" s="10"/>
      <c r="K57" s="10"/>
      <c r="L57" s="10"/>
      <c r="M57" s="10"/>
      <c r="N57" s="10"/>
    </row>
    <row r="58" spans="1:24" ht="15.75" customHeight="1" x14ac:dyDescent="0.25">
      <c r="F58" s="10"/>
      <c r="G58" s="10"/>
      <c r="H58" s="10"/>
      <c r="I58" s="10"/>
      <c r="J58" s="10"/>
      <c r="K58" s="10"/>
      <c r="L58" s="10"/>
      <c r="M58" s="10"/>
      <c r="N58" s="10"/>
    </row>
    <row r="59" spans="1:24" ht="15.75" customHeight="1" x14ac:dyDescent="0.25">
      <c r="F59" s="10"/>
      <c r="G59" s="10"/>
      <c r="H59" s="10"/>
      <c r="I59" s="10"/>
      <c r="J59" s="10"/>
      <c r="K59" s="10"/>
      <c r="L59" s="10"/>
      <c r="M59" s="10"/>
      <c r="N59" s="10"/>
    </row>
    <row r="60" spans="1:24" ht="15.75" customHeight="1" x14ac:dyDescent="0.25">
      <c r="F60" s="10"/>
      <c r="G60" s="10"/>
      <c r="H60" s="10"/>
      <c r="I60" s="10"/>
      <c r="J60" s="10"/>
      <c r="K60" s="10"/>
      <c r="L60" s="10"/>
      <c r="M60" s="10"/>
      <c r="N60" s="10"/>
    </row>
    <row r="61" spans="1:24" ht="15.75" customHeight="1" x14ac:dyDescent="0.25">
      <c r="F61" s="10"/>
      <c r="G61" s="10"/>
      <c r="H61" s="10"/>
      <c r="I61" s="10"/>
      <c r="J61" s="10"/>
      <c r="K61" s="10"/>
      <c r="L61" s="10"/>
      <c r="M61" s="10"/>
      <c r="N61" s="10"/>
    </row>
    <row r="62" spans="1:24" ht="15.75" customHeight="1" x14ac:dyDescent="0.2"/>
    <row r="63" spans="1:24" ht="15.75" customHeight="1" x14ac:dyDescent="0.2"/>
    <row r="64" spans="1:2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7" customWidth="1"/>
    <col min="2" max="2" width="13.5" customWidth="1"/>
    <col min="3" max="3" width="13.125" customWidth="1"/>
    <col min="4" max="4" width="12.5" customWidth="1"/>
    <col min="5" max="5" width="16" customWidth="1"/>
    <col min="6" max="7" width="11.75" customWidth="1"/>
    <col min="8" max="24" width="7.625" customWidth="1"/>
  </cols>
  <sheetData>
    <row r="1" spans="1:24" ht="15.75" x14ac:dyDescent="0.25">
      <c r="A1" s="1" t="s">
        <v>0</v>
      </c>
    </row>
    <row r="2" spans="1:24" ht="17.25" customHeight="1" x14ac:dyDescent="0.25">
      <c r="A2" s="1" t="s">
        <v>1</v>
      </c>
    </row>
    <row r="3" spans="1:24" ht="17.25" customHeight="1" x14ac:dyDescent="0.25">
      <c r="A3" s="1" t="s">
        <v>4</v>
      </c>
    </row>
    <row r="4" spans="1:24" ht="17.25" customHeight="1" x14ac:dyDescent="0.25">
      <c r="A4" s="2"/>
      <c r="B4" s="3"/>
      <c r="C4" s="3"/>
      <c r="D4" s="3"/>
      <c r="E4" s="3"/>
    </row>
    <row r="5" spans="1:24" x14ac:dyDescent="0.25">
      <c r="B5" s="5" t="s">
        <v>5</v>
      </c>
      <c r="C5" s="5" t="s">
        <v>6</v>
      </c>
      <c r="D5" s="5" t="s">
        <v>5</v>
      </c>
      <c r="E5" s="5" t="s">
        <v>6</v>
      </c>
      <c r="F5" s="5" t="s">
        <v>7</v>
      </c>
      <c r="G5" s="5" t="s">
        <v>5</v>
      </c>
    </row>
    <row r="6" spans="1:24" x14ac:dyDescent="0.25">
      <c r="B6" s="6">
        <v>43100</v>
      </c>
      <c r="C6" s="6">
        <v>43190</v>
      </c>
      <c r="D6" s="6">
        <v>43465</v>
      </c>
      <c r="E6" s="6">
        <v>43555</v>
      </c>
      <c r="F6" s="7">
        <v>43738</v>
      </c>
      <c r="G6" s="7">
        <v>43830</v>
      </c>
    </row>
    <row r="7" spans="1:24" x14ac:dyDescent="0.25">
      <c r="B7" s="6"/>
      <c r="C7" s="6"/>
      <c r="D7" s="6"/>
      <c r="E7" s="6"/>
      <c r="F7" s="10"/>
      <c r="G7" s="10"/>
      <c r="H7" s="10"/>
      <c r="I7" s="10"/>
      <c r="J7" s="10"/>
      <c r="K7" s="10"/>
      <c r="L7" s="10"/>
    </row>
    <row r="8" spans="1:24" x14ac:dyDescent="0.25">
      <c r="A8" s="9" t="s">
        <v>10</v>
      </c>
      <c r="B8" s="11">
        <v>21523161</v>
      </c>
      <c r="C8" s="10">
        <v>78452304</v>
      </c>
      <c r="D8" s="10">
        <v>105936898</v>
      </c>
      <c r="E8" s="10">
        <v>164462043</v>
      </c>
      <c r="F8" s="13">
        <v>51586250</v>
      </c>
      <c r="G8" s="10"/>
      <c r="H8" s="10"/>
      <c r="I8" s="10"/>
      <c r="J8" s="10"/>
      <c r="K8" s="10"/>
      <c r="L8" s="10"/>
    </row>
    <row r="9" spans="1:24" x14ac:dyDescent="0.25">
      <c r="A9" s="9" t="s">
        <v>14</v>
      </c>
      <c r="B9" s="10">
        <v>23140634</v>
      </c>
      <c r="C9" s="10">
        <v>49366323</v>
      </c>
      <c r="D9" s="10">
        <v>55502658</v>
      </c>
      <c r="E9" s="10">
        <v>82198408</v>
      </c>
      <c r="F9" s="13">
        <v>28085745</v>
      </c>
      <c r="G9" s="10"/>
      <c r="H9" s="10"/>
      <c r="I9" s="10"/>
      <c r="J9" s="10"/>
      <c r="K9" s="10"/>
      <c r="L9" s="10"/>
    </row>
    <row r="10" spans="1:24" x14ac:dyDescent="0.25">
      <c r="A10" s="9" t="s">
        <v>17</v>
      </c>
      <c r="B10" s="14">
        <f t="shared" ref="B10:G10" si="0">B8-B9</f>
        <v>-1617473</v>
      </c>
      <c r="C10" s="14">
        <f t="shared" si="0"/>
        <v>29085981</v>
      </c>
      <c r="D10" s="14">
        <f t="shared" si="0"/>
        <v>50434240</v>
      </c>
      <c r="E10" s="14">
        <f t="shared" si="0"/>
        <v>82263635</v>
      </c>
      <c r="F10" s="14">
        <f t="shared" si="0"/>
        <v>23500505</v>
      </c>
      <c r="G10" s="14">
        <f t="shared" si="0"/>
        <v>0</v>
      </c>
      <c r="H10" s="10"/>
      <c r="I10" s="10"/>
      <c r="J10" s="10"/>
      <c r="K10" s="10"/>
      <c r="L10" s="10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x14ac:dyDescent="0.25">
      <c r="A11" s="9"/>
      <c r="B11" s="17"/>
      <c r="C11" s="17"/>
      <c r="D11" s="17"/>
      <c r="E11" s="17"/>
      <c r="F11" s="10"/>
      <c r="G11" s="10"/>
      <c r="H11" s="10"/>
      <c r="I11" s="10"/>
      <c r="J11" s="10"/>
      <c r="K11" s="10"/>
      <c r="L11" s="10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x14ac:dyDescent="0.25">
      <c r="A12" s="9" t="s">
        <v>26</v>
      </c>
      <c r="B12" s="17">
        <f t="shared" ref="B12:G12" si="1">SUM(B13:B15)</f>
        <v>19458374</v>
      </c>
      <c r="C12" s="17">
        <f t="shared" si="1"/>
        <v>27511848</v>
      </c>
      <c r="D12" s="17">
        <f t="shared" si="1"/>
        <v>8868069</v>
      </c>
      <c r="E12" s="17">
        <f t="shared" si="1"/>
        <v>13312959</v>
      </c>
      <c r="F12" s="17">
        <f t="shared" si="1"/>
        <v>5849812</v>
      </c>
      <c r="G12" s="17">
        <f t="shared" si="1"/>
        <v>0</v>
      </c>
      <c r="H12" s="10"/>
      <c r="I12" s="10"/>
      <c r="J12" s="10"/>
      <c r="K12" s="10"/>
      <c r="L12" s="10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x14ac:dyDescent="0.25">
      <c r="A13" s="16" t="s">
        <v>31</v>
      </c>
      <c r="B13" s="10">
        <v>7356278</v>
      </c>
      <c r="C13" s="10">
        <v>10932453</v>
      </c>
      <c r="D13" s="10">
        <v>5730709</v>
      </c>
      <c r="E13" s="10">
        <v>8606199</v>
      </c>
      <c r="F13" s="13">
        <v>3851687</v>
      </c>
      <c r="G13" s="10"/>
      <c r="H13" s="10"/>
      <c r="I13" s="10"/>
      <c r="J13" s="10"/>
      <c r="K13" s="10"/>
      <c r="L13" s="10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x14ac:dyDescent="0.25">
      <c r="A14" s="16" t="s">
        <v>34</v>
      </c>
      <c r="B14" s="10">
        <v>488052</v>
      </c>
      <c r="C14" s="10">
        <v>1219987</v>
      </c>
      <c r="D14" s="10">
        <v>418232</v>
      </c>
      <c r="E14" s="10">
        <v>623887</v>
      </c>
      <c r="F14" s="13">
        <v>512473</v>
      </c>
      <c r="G14" s="10"/>
      <c r="H14" s="10"/>
      <c r="I14" s="10"/>
      <c r="J14" s="10"/>
      <c r="K14" s="10"/>
      <c r="L14" s="10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x14ac:dyDescent="0.25">
      <c r="A15" s="16" t="s">
        <v>38</v>
      </c>
      <c r="B15" s="10">
        <v>11614044</v>
      </c>
      <c r="C15" s="10">
        <v>15359408</v>
      </c>
      <c r="D15" s="10">
        <v>2719128</v>
      </c>
      <c r="E15" s="10">
        <v>4082873</v>
      </c>
      <c r="F15" s="13">
        <v>1485652</v>
      </c>
      <c r="G15" s="10"/>
      <c r="H15" s="10"/>
      <c r="I15" s="10"/>
      <c r="J15" s="10"/>
      <c r="K15" s="10"/>
      <c r="L15" s="10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x14ac:dyDescent="0.25">
      <c r="A16" s="16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x14ac:dyDescent="0.25">
      <c r="A17" s="9" t="s">
        <v>41</v>
      </c>
      <c r="B17" s="14">
        <f t="shared" ref="B17:G17" si="2">B10-B12</f>
        <v>-21075847</v>
      </c>
      <c r="C17" s="14">
        <f t="shared" si="2"/>
        <v>1574133</v>
      </c>
      <c r="D17" s="14">
        <f t="shared" si="2"/>
        <v>41566171</v>
      </c>
      <c r="E17" s="14">
        <f t="shared" si="2"/>
        <v>68950676</v>
      </c>
      <c r="F17" s="14">
        <f t="shared" si="2"/>
        <v>17650693</v>
      </c>
      <c r="G17" s="14">
        <f t="shared" si="2"/>
        <v>0</v>
      </c>
      <c r="H17" s="10"/>
      <c r="I17" s="10"/>
      <c r="J17" s="10"/>
      <c r="K17" s="10"/>
      <c r="L17" s="10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x14ac:dyDescent="0.25">
      <c r="A18" s="16" t="s">
        <v>45</v>
      </c>
      <c r="B18" s="10">
        <v>0</v>
      </c>
      <c r="C18" s="10">
        <v>0</v>
      </c>
      <c r="D18" s="10">
        <v>597823</v>
      </c>
      <c r="E18" s="10">
        <v>597823</v>
      </c>
      <c r="F18" s="13">
        <v>20482106</v>
      </c>
      <c r="G18" s="10"/>
      <c r="H18" s="10"/>
      <c r="I18" s="10"/>
      <c r="J18" s="10"/>
      <c r="K18" s="10"/>
      <c r="L18" s="10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x14ac:dyDescent="0.25">
      <c r="A19" s="9" t="s">
        <v>49</v>
      </c>
      <c r="B19" s="14">
        <f t="shared" ref="B19:G19" si="3">SUM(B17:B18)</f>
        <v>-21075847</v>
      </c>
      <c r="C19" s="14">
        <f t="shared" si="3"/>
        <v>1574133</v>
      </c>
      <c r="D19" s="14">
        <f t="shared" si="3"/>
        <v>42163994</v>
      </c>
      <c r="E19" s="14">
        <f t="shared" si="3"/>
        <v>69548499</v>
      </c>
      <c r="F19" s="14">
        <f t="shared" si="3"/>
        <v>38132799</v>
      </c>
      <c r="G19" s="14">
        <f t="shared" si="3"/>
        <v>0</v>
      </c>
      <c r="H19" s="10"/>
      <c r="I19" s="10"/>
      <c r="J19" s="10"/>
      <c r="K19" s="10"/>
      <c r="L19" s="10"/>
    </row>
    <row r="20" spans="1:24" x14ac:dyDescent="0.25">
      <c r="A20" s="20" t="s">
        <v>53</v>
      </c>
      <c r="B20" s="10">
        <v>0</v>
      </c>
      <c r="C20" s="10">
        <v>0</v>
      </c>
      <c r="D20" s="10">
        <v>1979341</v>
      </c>
      <c r="E20" s="10">
        <v>3283365</v>
      </c>
      <c r="F20" s="13">
        <v>911255</v>
      </c>
      <c r="G20" s="10"/>
      <c r="H20" s="10"/>
      <c r="I20" s="10"/>
      <c r="J20" s="10"/>
      <c r="K20" s="10"/>
      <c r="L20" s="10"/>
    </row>
    <row r="21" spans="1:24" ht="15.75" customHeight="1" x14ac:dyDescent="0.25">
      <c r="A21" s="9" t="s">
        <v>55</v>
      </c>
      <c r="B21" s="14">
        <f t="shared" ref="B21:G21" si="4">B19-B20</f>
        <v>-21075847</v>
      </c>
      <c r="C21" s="14">
        <f t="shared" si="4"/>
        <v>1574133</v>
      </c>
      <c r="D21" s="14">
        <f t="shared" si="4"/>
        <v>40184653</v>
      </c>
      <c r="E21" s="14">
        <f t="shared" si="4"/>
        <v>66265134</v>
      </c>
      <c r="F21" s="14">
        <f t="shared" si="4"/>
        <v>37221544</v>
      </c>
      <c r="G21" s="14">
        <f t="shared" si="4"/>
        <v>0</v>
      </c>
      <c r="H21" s="10"/>
      <c r="I21" s="10"/>
      <c r="J21" s="10"/>
      <c r="K21" s="10"/>
      <c r="L21" s="10"/>
    </row>
    <row r="22" spans="1:24" ht="15.75" customHeight="1" x14ac:dyDescent="0.25">
      <c r="A22" s="1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24" ht="15.75" customHeight="1" x14ac:dyDescent="0.25">
      <c r="A23" s="9" t="s">
        <v>60</v>
      </c>
      <c r="B23" s="17">
        <f t="shared" ref="B23:G23" si="5">SUM(B24:B25)</f>
        <v>1005032</v>
      </c>
      <c r="C23" s="17">
        <f t="shared" si="5"/>
        <v>1816836</v>
      </c>
      <c r="D23" s="17">
        <f t="shared" si="5"/>
        <v>4123892</v>
      </c>
      <c r="E23" s="17">
        <f t="shared" si="5"/>
        <v>4768924</v>
      </c>
      <c r="F23" s="17">
        <f t="shared" si="5"/>
        <v>525306</v>
      </c>
      <c r="G23" s="17">
        <f t="shared" si="5"/>
        <v>0</v>
      </c>
      <c r="H23" s="10"/>
      <c r="I23" s="10"/>
      <c r="J23" s="10"/>
      <c r="K23" s="10"/>
      <c r="L23" s="10"/>
    </row>
    <row r="24" spans="1:24" ht="15.75" customHeight="1" x14ac:dyDescent="0.25">
      <c r="A24" s="20" t="s">
        <v>62</v>
      </c>
      <c r="B24" s="10">
        <v>64569</v>
      </c>
      <c r="C24" s="10">
        <v>406144</v>
      </c>
      <c r="D24" s="10">
        <v>3442247</v>
      </c>
      <c r="E24" s="10">
        <v>3794879</v>
      </c>
      <c r="F24" s="13">
        <v>200000</v>
      </c>
      <c r="G24" s="10"/>
      <c r="H24" s="10"/>
      <c r="I24" s="10"/>
      <c r="J24" s="10"/>
      <c r="K24" s="10"/>
      <c r="L24" s="10"/>
    </row>
    <row r="25" spans="1:24" ht="15.75" customHeight="1" x14ac:dyDescent="0.25">
      <c r="A25" s="20" t="s">
        <v>63</v>
      </c>
      <c r="B25" s="10">
        <v>940463</v>
      </c>
      <c r="C25" s="10">
        <v>1410692</v>
      </c>
      <c r="D25" s="10">
        <v>681645</v>
      </c>
      <c r="E25" s="10">
        <v>974045</v>
      </c>
      <c r="F25" s="13">
        <v>325306</v>
      </c>
      <c r="G25" s="10"/>
      <c r="H25" s="10"/>
      <c r="I25" s="10"/>
      <c r="J25" s="10"/>
      <c r="K25" s="10"/>
      <c r="L25" s="10"/>
    </row>
    <row r="26" spans="1:24" ht="15.75" customHeight="1" x14ac:dyDescent="0.25">
      <c r="A26" s="9" t="s">
        <v>65</v>
      </c>
      <c r="B26" s="15">
        <f>B21-B23</f>
        <v>-22080879</v>
      </c>
      <c r="C26" s="15">
        <f t="shared" ref="C26:G26" si="6">C21-C23+C22</f>
        <v>-242703</v>
      </c>
      <c r="D26" s="15">
        <f t="shared" si="6"/>
        <v>36060761</v>
      </c>
      <c r="E26" s="15">
        <f t="shared" si="6"/>
        <v>61496210</v>
      </c>
      <c r="F26" s="15">
        <f t="shared" si="6"/>
        <v>36696238</v>
      </c>
      <c r="G26" s="15">
        <f t="shared" si="6"/>
        <v>0</v>
      </c>
      <c r="H26" s="10"/>
      <c r="I26" s="10"/>
      <c r="J26" s="10"/>
      <c r="K26" s="10"/>
      <c r="L26" s="10"/>
    </row>
    <row r="27" spans="1:24" ht="15.75" customHeight="1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24" ht="15.75" customHeight="1" x14ac:dyDescent="0.25">
      <c r="B28" s="10"/>
      <c r="C28" s="10"/>
      <c r="D28" s="22"/>
      <c r="E28" s="10"/>
      <c r="F28" s="10"/>
      <c r="G28" s="10"/>
      <c r="H28" s="10"/>
      <c r="I28" s="10"/>
      <c r="J28" s="10"/>
      <c r="K28" s="10"/>
      <c r="L28" s="10"/>
    </row>
    <row r="29" spans="1:24" ht="15.75" customHeight="1" x14ac:dyDescent="0.25">
      <c r="A29" s="9" t="s">
        <v>69</v>
      </c>
      <c r="B29" s="23">
        <f>B26/('1'!B25/10)</f>
        <v>-0.42339061406452233</v>
      </c>
      <c r="C29" s="24">
        <f>C26/('1'!C25/10)</f>
        <v>-4.6537174632088583E-3</v>
      </c>
      <c r="D29" s="23">
        <f>D26/('1'!D25/10)</f>
        <v>0.62858942524327688</v>
      </c>
      <c r="E29" s="23">
        <f>E26/('1'!E25/10)</f>
        <v>1.071964823441742</v>
      </c>
      <c r="F29" s="23">
        <f>F26/('1'!F25/10)</f>
        <v>0.63966667683498135</v>
      </c>
      <c r="G29" s="23" t="e">
        <f>G26/('1'!G25/10)</f>
        <v>#DIV/0!</v>
      </c>
      <c r="H29" s="10"/>
      <c r="I29" s="10"/>
      <c r="J29" s="10"/>
      <c r="K29" s="10"/>
      <c r="L29" s="10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ht="15.75" customHeight="1" x14ac:dyDescent="0.25">
      <c r="B30" s="16"/>
      <c r="C30" s="16"/>
      <c r="F30" s="10"/>
      <c r="G30" s="10"/>
      <c r="H30" s="10"/>
      <c r="I30" s="10"/>
      <c r="J30" s="10"/>
      <c r="K30" s="10"/>
      <c r="L30" s="10"/>
    </row>
    <row r="31" spans="1:24" ht="15.75" customHeight="1" x14ac:dyDescent="0.25">
      <c r="F31" s="10"/>
      <c r="G31" s="10"/>
      <c r="H31" s="10"/>
      <c r="I31" s="10"/>
      <c r="J31" s="10"/>
      <c r="K31" s="10"/>
      <c r="L31" s="10"/>
    </row>
    <row r="32" spans="1:24" ht="15.75" customHeight="1" x14ac:dyDescent="0.25">
      <c r="F32" s="10"/>
      <c r="G32" s="10"/>
      <c r="H32" s="10"/>
      <c r="I32" s="10"/>
      <c r="J32" s="10"/>
      <c r="K32" s="10"/>
      <c r="L32" s="10"/>
    </row>
    <row r="33" spans="6:12" ht="15.75" customHeight="1" x14ac:dyDescent="0.25">
      <c r="F33" s="10"/>
      <c r="G33" s="10"/>
      <c r="H33" s="10"/>
      <c r="I33" s="10"/>
      <c r="J33" s="10"/>
      <c r="K33" s="10"/>
      <c r="L33" s="10"/>
    </row>
    <row r="34" spans="6:12" ht="15.75" customHeight="1" x14ac:dyDescent="0.25">
      <c r="F34" s="10"/>
      <c r="G34" s="10"/>
      <c r="H34" s="10"/>
      <c r="I34" s="10"/>
      <c r="J34" s="10"/>
      <c r="K34" s="10"/>
      <c r="L34" s="10"/>
    </row>
    <row r="35" spans="6:12" ht="15.75" customHeight="1" x14ac:dyDescent="0.25">
      <c r="F35" s="10"/>
      <c r="G35" s="10"/>
      <c r="H35" s="10"/>
      <c r="I35" s="10"/>
      <c r="J35" s="10"/>
      <c r="K35" s="10"/>
      <c r="L35" s="10"/>
    </row>
    <row r="36" spans="6:12" ht="15.75" customHeight="1" x14ac:dyDescent="0.25">
      <c r="F36" s="10"/>
      <c r="G36" s="10"/>
      <c r="H36" s="10"/>
      <c r="I36" s="10"/>
      <c r="J36" s="10"/>
      <c r="K36" s="10"/>
      <c r="L36" s="10"/>
    </row>
    <row r="37" spans="6:12" ht="15.75" customHeight="1" x14ac:dyDescent="0.25">
      <c r="F37" s="10"/>
      <c r="G37" s="10"/>
      <c r="H37" s="10"/>
      <c r="I37" s="10"/>
      <c r="J37" s="10"/>
      <c r="K37" s="10"/>
      <c r="L37" s="10"/>
    </row>
    <row r="38" spans="6:12" ht="15.75" customHeight="1" x14ac:dyDescent="0.25">
      <c r="F38" s="10"/>
      <c r="G38" s="10"/>
      <c r="H38" s="10"/>
      <c r="I38" s="10"/>
      <c r="J38" s="10"/>
      <c r="K38" s="10"/>
      <c r="L38" s="10"/>
    </row>
    <row r="39" spans="6:12" ht="15.75" customHeight="1" x14ac:dyDescent="0.25">
      <c r="F39" s="10"/>
      <c r="G39" s="10"/>
      <c r="H39" s="10"/>
      <c r="I39" s="10"/>
      <c r="J39" s="10"/>
      <c r="K39" s="10"/>
      <c r="L39" s="10"/>
    </row>
    <row r="40" spans="6:12" ht="15.75" customHeight="1" x14ac:dyDescent="0.25">
      <c r="F40" s="10"/>
      <c r="G40" s="10"/>
      <c r="H40" s="10"/>
      <c r="I40" s="10"/>
      <c r="J40" s="10"/>
      <c r="K40" s="10"/>
      <c r="L40" s="10"/>
    </row>
    <row r="41" spans="6:12" ht="15.75" customHeight="1" x14ac:dyDescent="0.25">
      <c r="F41" s="10"/>
      <c r="G41" s="10"/>
      <c r="H41" s="10"/>
      <c r="I41" s="10"/>
      <c r="J41" s="10"/>
      <c r="K41" s="10"/>
      <c r="L41" s="10"/>
    </row>
    <row r="42" spans="6:12" ht="15.75" customHeight="1" x14ac:dyDescent="0.25">
      <c r="F42" s="10"/>
      <c r="G42" s="10"/>
      <c r="H42" s="10"/>
      <c r="I42" s="10"/>
      <c r="J42" s="10"/>
      <c r="K42" s="10"/>
      <c r="L42" s="10"/>
    </row>
    <row r="43" spans="6:12" ht="15.75" customHeight="1" x14ac:dyDescent="0.25">
      <c r="F43" s="10"/>
      <c r="G43" s="10"/>
      <c r="H43" s="10"/>
      <c r="I43" s="10"/>
      <c r="J43" s="10"/>
      <c r="K43" s="10"/>
      <c r="L43" s="10"/>
    </row>
    <row r="44" spans="6:12" ht="15.75" customHeight="1" x14ac:dyDescent="0.2"/>
    <row r="45" spans="6:12" ht="15.75" customHeight="1" x14ac:dyDescent="0.2"/>
    <row r="46" spans="6:12" ht="15.75" customHeight="1" x14ac:dyDescent="0.2"/>
    <row r="47" spans="6:12" ht="15.75" customHeight="1" x14ac:dyDescent="0.2"/>
    <row r="48" spans="6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22" sqref="D22"/>
    </sheetView>
  </sheetViews>
  <sheetFormatPr defaultColWidth="12.625" defaultRowHeight="15" customHeight="1" x14ac:dyDescent="0.2"/>
  <cols>
    <col min="1" max="1" width="46.125" customWidth="1"/>
    <col min="2" max="2" width="15.75" customWidth="1"/>
    <col min="3" max="3" width="15.5" customWidth="1"/>
    <col min="4" max="4" width="15" customWidth="1"/>
    <col min="5" max="5" width="15.75" customWidth="1"/>
    <col min="6" max="7" width="13.625" customWidth="1"/>
    <col min="8" max="24" width="7.625" customWidth="1"/>
  </cols>
  <sheetData>
    <row r="1" spans="1:24" ht="15.75" x14ac:dyDescent="0.25">
      <c r="A1" s="1" t="s">
        <v>0</v>
      </c>
    </row>
    <row r="2" spans="1:24" ht="15.75" x14ac:dyDescent="0.25">
      <c r="A2" s="1" t="s">
        <v>3</v>
      </c>
    </row>
    <row r="3" spans="1:24" ht="15.75" x14ac:dyDescent="0.25">
      <c r="A3" s="1" t="s">
        <v>4</v>
      </c>
    </row>
    <row r="4" spans="1:24" ht="15.75" x14ac:dyDescent="0.25">
      <c r="A4" s="1"/>
      <c r="B4" s="4"/>
      <c r="C4" s="4"/>
      <c r="D4" s="4"/>
      <c r="E4" s="4"/>
    </row>
    <row r="5" spans="1:24" x14ac:dyDescent="0.25">
      <c r="B5" s="5" t="s">
        <v>5</v>
      </c>
      <c r="C5" s="5" t="s">
        <v>6</v>
      </c>
      <c r="D5" s="5" t="s">
        <v>5</v>
      </c>
      <c r="E5" s="5" t="s">
        <v>6</v>
      </c>
      <c r="F5" s="5" t="s">
        <v>7</v>
      </c>
      <c r="G5" s="5" t="s">
        <v>5</v>
      </c>
    </row>
    <row r="6" spans="1:24" x14ac:dyDescent="0.25">
      <c r="B6" s="6">
        <v>43100</v>
      </c>
      <c r="C6" s="6">
        <v>43190</v>
      </c>
      <c r="D6" s="6">
        <v>43465</v>
      </c>
      <c r="E6" s="6">
        <v>43555</v>
      </c>
      <c r="F6" s="7">
        <v>43738</v>
      </c>
      <c r="G6" s="7">
        <v>43830</v>
      </c>
    </row>
    <row r="7" spans="1:24" x14ac:dyDescent="0.25">
      <c r="A7" s="9" t="s">
        <v>9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</row>
    <row r="8" spans="1:24" x14ac:dyDescent="0.25">
      <c r="A8" s="12" t="s">
        <v>12</v>
      </c>
      <c r="B8" s="10">
        <v>9260370</v>
      </c>
      <c r="C8" s="10">
        <v>58948676</v>
      </c>
      <c r="D8" s="10">
        <v>83335338</v>
      </c>
      <c r="E8" s="10">
        <v>132900560</v>
      </c>
      <c r="F8" s="13">
        <v>44596228</v>
      </c>
      <c r="G8" s="10"/>
      <c r="H8" s="10"/>
      <c r="I8" s="10"/>
      <c r="J8" s="10"/>
      <c r="K8" s="10"/>
      <c r="L8" s="10"/>
    </row>
    <row r="9" spans="1:24" x14ac:dyDescent="0.25">
      <c r="A9" s="12" t="s">
        <v>16</v>
      </c>
      <c r="B9" s="10">
        <v>-10922411</v>
      </c>
      <c r="C9" s="10">
        <v>-42084725</v>
      </c>
      <c r="D9" s="10">
        <v>-54943213</v>
      </c>
      <c r="E9" s="10">
        <v>-79599925</v>
      </c>
      <c r="F9" s="13">
        <v>-26662265</v>
      </c>
      <c r="G9" s="10"/>
      <c r="H9" s="10"/>
      <c r="I9" s="10"/>
      <c r="J9" s="10"/>
      <c r="K9" s="10"/>
      <c r="L9" s="10"/>
    </row>
    <row r="10" spans="1:24" x14ac:dyDescent="0.25">
      <c r="A10" s="12" t="s">
        <v>19</v>
      </c>
      <c r="B10" s="10">
        <v>6821950</v>
      </c>
      <c r="C10" s="10">
        <v>-6832646</v>
      </c>
      <c r="D10" s="10">
        <v>-26537591</v>
      </c>
      <c r="E10" s="10">
        <v>-31747959</v>
      </c>
      <c r="F10" s="13">
        <v>-6371039</v>
      </c>
      <c r="G10" s="10"/>
      <c r="H10" s="10"/>
      <c r="I10" s="10"/>
      <c r="J10" s="10"/>
      <c r="K10" s="10"/>
      <c r="L10" s="10"/>
    </row>
    <row r="11" spans="1:24" x14ac:dyDescent="0.25">
      <c r="A11" s="12" t="s">
        <v>21</v>
      </c>
      <c r="B11" s="10">
        <v>-124583</v>
      </c>
      <c r="C11" s="10">
        <v>-713130</v>
      </c>
      <c r="D11" s="10">
        <v>0</v>
      </c>
      <c r="E11" s="10">
        <v>-4914153</v>
      </c>
      <c r="F11" s="13">
        <v>-3543555</v>
      </c>
      <c r="G11" s="10"/>
      <c r="H11" s="10"/>
      <c r="I11" s="10"/>
      <c r="J11" s="10"/>
      <c r="K11" s="10"/>
      <c r="L11" s="10"/>
    </row>
    <row r="12" spans="1:24" x14ac:dyDescent="0.25">
      <c r="A12" s="12" t="s">
        <v>23</v>
      </c>
      <c r="B12" s="11">
        <v>-11614044</v>
      </c>
      <c r="C12" s="10">
        <v>-14673504</v>
      </c>
      <c r="D12" s="10">
        <v>-2719128</v>
      </c>
      <c r="E12" s="10">
        <v>-4082873</v>
      </c>
      <c r="F12" s="13">
        <v>-1485652</v>
      </c>
      <c r="G12" s="10"/>
      <c r="H12" s="10"/>
      <c r="I12" s="10"/>
      <c r="J12" s="10"/>
      <c r="K12" s="10"/>
      <c r="L12" s="10"/>
    </row>
    <row r="13" spans="1:24" x14ac:dyDescent="0.25">
      <c r="A13" s="12" t="s">
        <v>24</v>
      </c>
      <c r="B13" s="11">
        <v>0</v>
      </c>
      <c r="C13" s="10">
        <v>0</v>
      </c>
      <c r="D13" s="10">
        <v>0</v>
      </c>
      <c r="E13" s="10">
        <v>0</v>
      </c>
      <c r="F13" s="13">
        <v>20482106</v>
      </c>
      <c r="G13" s="10"/>
      <c r="H13" s="10"/>
      <c r="I13" s="10"/>
      <c r="J13" s="10"/>
      <c r="K13" s="10"/>
      <c r="L13" s="10"/>
    </row>
    <row r="14" spans="1:24" x14ac:dyDescent="0.25">
      <c r="A14" s="9" t="s">
        <v>25</v>
      </c>
      <c r="B14" s="14">
        <f t="shared" ref="B14:G14" si="0">SUM(B8:B13)</f>
        <v>-6578718</v>
      </c>
      <c r="C14" s="14">
        <f t="shared" si="0"/>
        <v>-5355329</v>
      </c>
      <c r="D14" s="14">
        <f t="shared" si="0"/>
        <v>-864594</v>
      </c>
      <c r="E14" s="14">
        <f t="shared" si="0"/>
        <v>12555650</v>
      </c>
      <c r="F14" s="14">
        <f t="shared" si="0"/>
        <v>27015823</v>
      </c>
      <c r="G14" s="14">
        <f t="shared" si="0"/>
        <v>0</v>
      </c>
      <c r="H14" s="10"/>
      <c r="I14" s="10"/>
      <c r="J14" s="10"/>
      <c r="K14" s="10"/>
      <c r="L14" s="10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x14ac:dyDescent="0.25">
      <c r="A15" s="9"/>
      <c r="B15" s="17"/>
      <c r="C15" s="17"/>
      <c r="D15" s="17"/>
      <c r="E15" s="17"/>
      <c r="F15" s="10"/>
      <c r="G15" s="10"/>
      <c r="H15" s="10"/>
      <c r="I15" s="10"/>
      <c r="J15" s="10"/>
      <c r="K15" s="10"/>
      <c r="L15" s="10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x14ac:dyDescent="0.25">
      <c r="A16" s="9" t="s">
        <v>29</v>
      </c>
      <c r="B16" s="17"/>
      <c r="C16" s="17"/>
      <c r="D16" s="17"/>
      <c r="E16" s="17"/>
      <c r="F16" s="10"/>
      <c r="G16" s="10"/>
      <c r="H16" s="10"/>
      <c r="I16" s="10"/>
      <c r="J16" s="10"/>
      <c r="K16" s="10"/>
      <c r="L16" s="10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x14ac:dyDescent="0.25">
      <c r="A17" s="16" t="s">
        <v>32</v>
      </c>
      <c r="B17" s="10">
        <v>0</v>
      </c>
      <c r="C17" s="10">
        <v>0</v>
      </c>
      <c r="D17" s="10">
        <v>0</v>
      </c>
      <c r="E17" s="10">
        <v>0</v>
      </c>
      <c r="F17" s="13">
        <v>0</v>
      </c>
      <c r="G17" s="10"/>
      <c r="H17" s="10"/>
      <c r="I17" s="10"/>
      <c r="J17" s="10"/>
      <c r="K17" s="10"/>
      <c r="L17" s="10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25">
      <c r="A18" s="16" t="s">
        <v>36</v>
      </c>
      <c r="B18" s="10">
        <v>0</v>
      </c>
      <c r="C18" s="10">
        <v>0</v>
      </c>
      <c r="D18" s="10">
        <v>0</v>
      </c>
      <c r="E18" s="10">
        <v>0</v>
      </c>
      <c r="F18" s="13">
        <v>0</v>
      </c>
      <c r="G18" s="10"/>
      <c r="H18" s="10"/>
      <c r="I18" s="10"/>
      <c r="J18" s="10"/>
      <c r="K18" s="10"/>
      <c r="L18" s="10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x14ac:dyDescent="0.25">
      <c r="A19" s="9" t="s">
        <v>39</v>
      </c>
      <c r="B19" s="14">
        <f t="shared" ref="B19:G19" si="1">SUM(B17)</f>
        <v>0</v>
      </c>
      <c r="C19" s="14">
        <f t="shared" si="1"/>
        <v>0</v>
      </c>
      <c r="D19" s="14">
        <f t="shared" si="1"/>
        <v>0</v>
      </c>
      <c r="E19" s="14">
        <f t="shared" si="1"/>
        <v>0</v>
      </c>
      <c r="F19" s="14">
        <f t="shared" si="1"/>
        <v>0</v>
      </c>
      <c r="G19" s="14">
        <f t="shared" si="1"/>
        <v>0</v>
      </c>
      <c r="H19" s="10"/>
      <c r="I19" s="10"/>
      <c r="J19" s="10"/>
      <c r="K19" s="10"/>
      <c r="L19" s="10"/>
    </row>
    <row r="20" spans="1:24" x14ac:dyDescent="0.2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24" ht="15.75" customHeight="1" x14ac:dyDescent="0.25">
      <c r="A21" s="9" t="s">
        <v>42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24" ht="15.75" customHeight="1" x14ac:dyDescent="0.25">
      <c r="A22" s="16" t="s">
        <v>43</v>
      </c>
      <c r="B22" s="10">
        <v>1966202</v>
      </c>
      <c r="C22" s="10">
        <v>1719238</v>
      </c>
      <c r="D22" s="10">
        <v>-431079</v>
      </c>
      <c r="E22" s="10">
        <v>-429526</v>
      </c>
      <c r="F22" s="13">
        <v>0</v>
      </c>
      <c r="G22" s="10"/>
      <c r="H22" s="10"/>
      <c r="I22" s="10"/>
      <c r="J22" s="10"/>
      <c r="K22" s="10"/>
      <c r="L22" s="10"/>
    </row>
    <row r="23" spans="1:24" ht="15.75" customHeight="1" x14ac:dyDescent="0.25">
      <c r="A23" s="16" t="s">
        <v>44</v>
      </c>
      <c r="B23" s="10">
        <v>-2845</v>
      </c>
      <c r="C23" s="10">
        <v>-2845</v>
      </c>
      <c r="D23" s="10">
        <v>0</v>
      </c>
      <c r="E23" s="10">
        <v>0</v>
      </c>
      <c r="F23" s="13">
        <v>0</v>
      </c>
      <c r="G23" s="10"/>
      <c r="H23" s="10"/>
      <c r="I23" s="10"/>
      <c r="J23" s="10"/>
      <c r="K23" s="10"/>
      <c r="L23" s="10"/>
    </row>
    <row r="24" spans="1:24" ht="15.75" customHeight="1" x14ac:dyDescent="0.25">
      <c r="A24" s="16" t="s">
        <v>46</v>
      </c>
      <c r="B24" s="10">
        <v>11359871</v>
      </c>
      <c r="C24" s="10">
        <v>6428169</v>
      </c>
      <c r="D24" s="10">
        <v>11743759</v>
      </c>
      <c r="E24" s="10">
        <v>-7261234</v>
      </c>
      <c r="F24" s="13">
        <v>-20469656</v>
      </c>
      <c r="G24" s="10"/>
      <c r="H24" s="10"/>
      <c r="I24" s="10"/>
      <c r="J24" s="10"/>
      <c r="K24" s="10"/>
      <c r="L24" s="10"/>
    </row>
    <row r="25" spans="1:24" ht="15.75" customHeight="1" x14ac:dyDescent="0.25">
      <c r="A25" s="16" t="s">
        <v>48</v>
      </c>
      <c r="B25" s="10">
        <v>-6697425</v>
      </c>
      <c r="C25" s="10">
        <v>0</v>
      </c>
      <c r="D25" s="10">
        <v>-8951694</v>
      </c>
      <c r="E25" s="10">
        <v>-4469169</v>
      </c>
      <c r="F25" s="13">
        <v>-7529285</v>
      </c>
      <c r="G25" s="10"/>
      <c r="H25" s="10"/>
      <c r="I25" s="10"/>
      <c r="J25" s="10"/>
      <c r="K25" s="10"/>
      <c r="L25" s="10"/>
    </row>
    <row r="26" spans="1:24" ht="15.75" customHeight="1" x14ac:dyDescent="0.25">
      <c r="A26" s="9" t="s">
        <v>51</v>
      </c>
      <c r="B26" s="14">
        <f t="shared" ref="B26:G26" si="2">SUM(B22:B25)</f>
        <v>6625803</v>
      </c>
      <c r="C26" s="14">
        <f t="shared" si="2"/>
        <v>8144562</v>
      </c>
      <c r="D26" s="14">
        <f t="shared" si="2"/>
        <v>2360986</v>
      </c>
      <c r="E26" s="14">
        <f t="shared" si="2"/>
        <v>-12159929</v>
      </c>
      <c r="F26" s="14">
        <f t="shared" si="2"/>
        <v>-27998941</v>
      </c>
      <c r="G26" s="14">
        <f t="shared" si="2"/>
        <v>0</v>
      </c>
      <c r="H26" s="10"/>
      <c r="I26" s="10"/>
      <c r="J26" s="10"/>
      <c r="K26" s="10"/>
      <c r="L26" s="10"/>
    </row>
    <row r="27" spans="1:24" ht="15.75" customHeight="1" x14ac:dyDescent="0.25">
      <c r="A27" s="9"/>
      <c r="B27" s="17"/>
      <c r="C27" s="17"/>
      <c r="D27" s="17"/>
      <c r="E27" s="17"/>
      <c r="F27" s="10"/>
      <c r="G27" s="10"/>
      <c r="H27" s="10"/>
      <c r="I27" s="10"/>
      <c r="J27" s="10"/>
      <c r="K27" s="10"/>
      <c r="L27" s="10"/>
    </row>
    <row r="28" spans="1:24" ht="15.75" customHeight="1" x14ac:dyDescent="0.25">
      <c r="A28" s="9" t="s">
        <v>57</v>
      </c>
      <c r="B28" s="17">
        <f t="shared" ref="B28:G28" si="3">B14+B19+B26</f>
        <v>47085</v>
      </c>
      <c r="C28" s="17">
        <f t="shared" si="3"/>
        <v>2789233</v>
      </c>
      <c r="D28" s="17">
        <f t="shared" si="3"/>
        <v>1496392</v>
      </c>
      <c r="E28" s="17">
        <f t="shared" si="3"/>
        <v>395721</v>
      </c>
      <c r="F28" s="17">
        <f t="shared" si="3"/>
        <v>-983118</v>
      </c>
      <c r="G28" s="17">
        <f t="shared" si="3"/>
        <v>0</v>
      </c>
      <c r="H28" s="10"/>
      <c r="I28" s="10"/>
      <c r="J28" s="10"/>
      <c r="K28" s="10"/>
      <c r="L28" s="10"/>
    </row>
    <row r="29" spans="1:24" ht="15.75" customHeight="1" x14ac:dyDescent="0.25">
      <c r="A29" s="16" t="s">
        <v>59</v>
      </c>
      <c r="B29" s="10">
        <v>5168349</v>
      </c>
      <c r="C29" s="10">
        <v>5168349</v>
      </c>
      <c r="D29" s="10">
        <v>5852388</v>
      </c>
      <c r="E29" s="10">
        <v>5852388</v>
      </c>
      <c r="F29" s="13">
        <v>5633826</v>
      </c>
      <c r="G29" s="10"/>
      <c r="H29" s="10"/>
      <c r="I29" s="10"/>
      <c r="J29" s="10"/>
      <c r="K29" s="10"/>
      <c r="L29" s="10"/>
    </row>
    <row r="30" spans="1:24" ht="15.75" customHeight="1" x14ac:dyDescent="0.25">
      <c r="A30" s="9" t="s">
        <v>61</v>
      </c>
      <c r="B30" s="15">
        <f t="shared" ref="B30:E30" si="4">SUM(B28:B29)</f>
        <v>5215434</v>
      </c>
      <c r="C30" s="15">
        <f t="shared" si="4"/>
        <v>7957582</v>
      </c>
      <c r="D30" s="15">
        <f t="shared" si="4"/>
        <v>7348780</v>
      </c>
      <c r="E30" s="15">
        <f t="shared" si="4"/>
        <v>6248109</v>
      </c>
      <c r="F30" s="15">
        <f>SUM(F28:F29)+1</f>
        <v>4650709</v>
      </c>
      <c r="G30" s="15">
        <f>SUM(G28:G29)</f>
        <v>0</v>
      </c>
      <c r="H30" s="10"/>
      <c r="I30" s="10"/>
      <c r="J30" s="10"/>
      <c r="K30" s="10"/>
      <c r="L30" s="10"/>
    </row>
    <row r="31" spans="1:24" ht="15.75" customHeight="1" x14ac:dyDescent="0.2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1:24" ht="15.75" customHeight="1" x14ac:dyDescent="0.25">
      <c r="F32" s="10"/>
      <c r="G32" s="10"/>
      <c r="H32" s="10"/>
      <c r="I32" s="10"/>
      <c r="J32" s="10"/>
      <c r="K32" s="10"/>
      <c r="L32" s="10"/>
    </row>
    <row r="33" spans="1:24" ht="15.75" customHeight="1" x14ac:dyDescent="0.25">
      <c r="A33" s="9" t="s">
        <v>66</v>
      </c>
      <c r="B33" s="21">
        <f>B14/('1'!B25/10)</f>
        <v>-0.12614386654522794</v>
      </c>
      <c r="C33" s="21">
        <f>C14/('1'!C25/10)</f>
        <v>-0.1026859498585878</v>
      </c>
      <c r="D33" s="21">
        <f>D14/('1'!D25/10)</f>
        <v>-1.5071080877322189E-2</v>
      </c>
      <c r="E33" s="21">
        <f>E14/('1'!E25/10)</f>
        <v>0.21886251421748282</v>
      </c>
      <c r="F33" s="21">
        <f>F14/('1'!F25/10)</f>
        <v>0.47092352410544253</v>
      </c>
      <c r="G33" s="21" t="e">
        <f>G14/('1'!G25/10)</f>
        <v>#DIV/0!</v>
      </c>
      <c r="H33" s="10"/>
      <c r="I33" s="10"/>
      <c r="J33" s="10"/>
      <c r="K33" s="10"/>
      <c r="L33" s="10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ht="15.75" customHeight="1" x14ac:dyDescent="0.25">
      <c r="D34" s="16"/>
      <c r="E34" s="16"/>
      <c r="F34" s="10"/>
      <c r="G34" s="10"/>
      <c r="H34" s="10"/>
      <c r="I34" s="10"/>
      <c r="J34" s="10"/>
      <c r="K34" s="10"/>
      <c r="L34" s="10"/>
    </row>
    <row r="35" spans="1:24" ht="15.75" customHeight="1" x14ac:dyDescent="0.25">
      <c r="F35" s="10"/>
      <c r="G35" s="10"/>
      <c r="H35" s="10"/>
      <c r="I35" s="10"/>
      <c r="J35" s="10"/>
      <c r="K35" s="10"/>
      <c r="L35" s="10"/>
    </row>
    <row r="36" spans="1:24" ht="15.75" customHeight="1" x14ac:dyDescent="0.25">
      <c r="F36" s="10"/>
      <c r="G36" s="10"/>
      <c r="H36" s="10"/>
      <c r="I36" s="10"/>
      <c r="J36" s="10"/>
      <c r="K36" s="10"/>
      <c r="L36" s="10"/>
    </row>
    <row r="37" spans="1:24" ht="15.75" customHeight="1" x14ac:dyDescent="0.25">
      <c r="F37" s="10"/>
      <c r="G37" s="10"/>
      <c r="H37" s="10"/>
      <c r="I37" s="10"/>
      <c r="J37" s="10"/>
      <c r="K37" s="10"/>
      <c r="L37" s="10"/>
    </row>
    <row r="38" spans="1:24" ht="15.75" customHeight="1" x14ac:dyDescent="0.25">
      <c r="F38" s="10"/>
      <c r="G38" s="10"/>
      <c r="H38" s="10"/>
      <c r="I38" s="10"/>
      <c r="J38" s="10"/>
      <c r="K38" s="10"/>
      <c r="L38" s="10"/>
    </row>
    <row r="39" spans="1:24" ht="15.75" customHeight="1" x14ac:dyDescent="0.25">
      <c r="F39" s="10"/>
      <c r="G39" s="10"/>
      <c r="H39" s="10"/>
      <c r="I39" s="10"/>
      <c r="J39" s="10"/>
      <c r="K39" s="10"/>
      <c r="L39" s="10"/>
    </row>
    <row r="40" spans="1:24" ht="15.75" customHeight="1" x14ac:dyDescent="0.25">
      <c r="F40" s="10"/>
      <c r="G40" s="10"/>
      <c r="H40" s="10"/>
      <c r="I40" s="10"/>
      <c r="J40" s="10"/>
      <c r="K40" s="10"/>
      <c r="L40" s="10"/>
    </row>
    <row r="41" spans="1:24" ht="15.75" customHeight="1" x14ac:dyDescent="0.25">
      <c r="F41" s="10"/>
      <c r="G41" s="10"/>
      <c r="H41" s="10"/>
      <c r="I41" s="10"/>
      <c r="J41" s="10"/>
      <c r="K41" s="10"/>
      <c r="L41" s="10"/>
    </row>
    <row r="42" spans="1:24" ht="15.75" customHeight="1" x14ac:dyDescent="0.25">
      <c r="F42" s="10"/>
      <c r="G42" s="10"/>
      <c r="H42" s="10"/>
      <c r="I42" s="10"/>
      <c r="J42" s="10"/>
      <c r="K42" s="10"/>
      <c r="L42" s="10"/>
    </row>
    <row r="43" spans="1:24" ht="15.75" customHeight="1" x14ac:dyDescent="0.25">
      <c r="F43" s="10"/>
      <c r="G43" s="10"/>
      <c r="H43" s="10"/>
      <c r="I43" s="10"/>
      <c r="J43" s="10"/>
      <c r="K43" s="10"/>
      <c r="L43" s="10"/>
    </row>
    <row r="44" spans="1:24" ht="15.75" customHeight="1" x14ac:dyDescent="0.25">
      <c r="F44" s="10"/>
      <c r="G44" s="10"/>
      <c r="H44" s="10"/>
      <c r="I44" s="10"/>
      <c r="J44" s="10"/>
      <c r="K44" s="10"/>
      <c r="L44" s="10"/>
    </row>
    <row r="45" spans="1:24" ht="15.75" customHeight="1" x14ac:dyDescent="0.25">
      <c r="F45" s="10"/>
      <c r="G45" s="10"/>
      <c r="H45" s="10"/>
      <c r="I45" s="10"/>
      <c r="J45" s="10"/>
      <c r="K45" s="10"/>
      <c r="L45" s="10"/>
    </row>
    <row r="46" spans="1:24" ht="15.75" customHeight="1" x14ac:dyDescent="0.25">
      <c r="F46" s="10"/>
      <c r="G46" s="10"/>
      <c r="H46" s="10"/>
      <c r="I46" s="10"/>
      <c r="J46" s="10"/>
      <c r="K46" s="10"/>
      <c r="L46" s="10"/>
    </row>
    <row r="47" spans="1:24" ht="15.75" customHeight="1" x14ac:dyDescent="0.25">
      <c r="F47" s="10"/>
      <c r="G47" s="10"/>
      <c r="H47" s="10"/>
      <c r="I47" s="10"/>
      <c r="J47" s="10"/>
      <c r="K47" s="10"/>
      <c r="L47" s="10"/>
    </row>
    <row r="48" spans="1:24" ht="15.75" customHeight="1" x14ac:dyDescent="0.25">
      <c r="F48" s="10"/>
      <c r="G48" s="10"/>
      <c r="H48" s="10"/>
      <c r="I48" s="10"/>
      <c r="J48" s="10"/>
      <c r="K48" s="10"/>
      <c r="L48" s="10"/>
    </row>
    <row r="49" spans="6:12" ht="15.75" customHeight="1" x14ac:dyDescent="0.25">
      <c r="F49" s="10"/>
      <c r="G49" s="10"/>
      <c r="H49" s="10"/>
      <c r="I49" s="10"/>
      <c r="J49" s="10"/>
      <c r="K49" s="10"/>
      <c r="L49" s="10"/>
    </row>
    <row r="50" spans="6:12" ht="15.75" customHeight="1" x14ac:dyDescent="0.2"/>
    <row r="51" spans="6:12" ht="15.75" customHeight="1" x14ac:dyDescent="0.2"/>
    <row r="52" spans="6:12" ht="15.75" customHeight="1" x14ac:dyDescent="0.2"/>
    <row r="53" spans="6:12" ht="15.75" customHeight="1" x14ac:dyDescent="0.2"/>
    <row r="54" spans="6:12" ht="15.75" customHeight="1" x14ac:dyDescent="0.2"/>
    <row r="55" spans="6:12" ht="15.75" customHeight="1" x14ac:dyDescent="0.2"/>
    <row r="56" spans="6:12" ht="15.75" customHeight="1" x14ac:dyDescent="0.2"/>
    <row r="57" spans="6:12" ht="15.75" customHeight="1" x14ac:dyDescent="0.2"/>
    <row r="58" spans="6:12" ht="15.75" customHeight="1" x14ac:dyDescent="0.2"/>
    <row r="59" spans="6:12" ht="15.75" customHeight="1" x14ac:dyDescent="0.2"/>
    <row r="60" spans="6:12" ht="15.75" customHeight="1" x14ac:dyDescent="0.2"/>
    <row r="61" spans="6:12" ht="15.75" customHeight="1" x14ac:dyDescent="0.2"/>
    <row r="62" spans="6:12" ht="15.75" customHeight="1" x14ac:dyDescent="0.2"/>
    <row r="63" spans="6:12" ht="15.75" customHeight="1" x14ac:dyDescent="0.2"/>
    <row r="64" spans="6:1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28.125" customWidth="1"/>
    <col min="2" max="2" width="12.125" customWidth="1"/>
    <col min="3" max="3" width="12" customWidth="1"/>
    <col min="4" max="4" width="11.875" customWidth="1"/>
    <col min="5" max="5" width="12.25" customWidth="1"/>
    <col min="6" max="6" width="12.375" customWidth="1"/>
    <col min="7" max="26" width="7.625" customWidth="1"/>
  </cols>
  <sheetData>
    <row r="1" spans="1:6" ht="15.75" x14ac:dyDescent="0.25">
      <c r="A1" s="1" t="s">
        <v>0</v>
      </c>
    </row>
    <row r="2" spans="1:6" x14ac:dyDescent="0.25">
      <c r="A2" s="9" t="s">
        <v>82</v>
      </c>
    </row>
    <row r="3" spans="1:6" ht="15.75" x14ac:dyDescent="0.25">
      <c r="A3" s="1" t="s">
        <v>83</v>
      </c>
    </row>
    <row r="4" spans="1:6" x14ac:dyDescent="0.25">
      <c r="B4" s="25" t="s">
        <v>5</v>
      </c>
      <c r="C4" s="25" t="s">
        <v>6</v>
      </c>
      <c r="D4" s="25" t="s">
        <v>7</v>
      </c>
      <c r="E4" s="25" t="s">
        <v>5</v>
      </c>
      <c r="F4" s="25" t="s">
        <v>6</v>
      </c>
    </row>
    <row r="5" spans="1:6" x14ac:dyDescent="0.25">
      <c r="B5" s="26">
        <v>43100</v>
      </c>
      <c r="C5" s="26">
        <v>43190</v>
      </c>
      <c r="D5" s="26">
        <v>43373</v>
      </c>
      <c r="E5" s="26">
        <v>43465</v>
      </c>
      <c r="F5" s="26">
        <v>43190</v>
      </c>
    </row>
    <row r="6" spans="1:6" x14ac:dyDescent="0.25">
      <c r="A6" s="16" t="s">
        <v>84</v>
      </c>
      <c r="B6" s="27">
        <f>'2'!B26/'1'!B20</f>
        <v>-6.0758065541194173E-2</v>
      </c>
      <c r="C6" s="27">
        <f>'2'!C26/'1'!C20</f>
        <v>-6.3338319565900652E-4</v>
      </c>
      <c r="D6" s="27" t="e">
        <f t="shared" ref="D6:D11" si="0">#REF!/#REF!</f>
        <v>#REF!</v>
      </c>
      <c r="E6" s="27">
        <f>'2'!D26/'1'!D20</f>
        <v>7.9792547560327845E-2</v>
      </c>
      <c r="F6" s="27">
        <f>'2'!E26/'1'!E20</f>
        <v>0.12946089422377929</v>
      </c>
    </row>
    <row r="7" spans="1:6" x14ac:dyDescent="0.25">
      <c r="A7" s="16" t="s">
        <v>85</v>
      </c>
      <c r="B7" s="27">
        <f>'2'!B26/'1'!B45</f>
        <v>-2.8058726976878907E-2</v>
      </c>
      <c r="C7" s="27">
        <f>'2'!C26/'1'!C45</f>
        <v>-3.0461006307355975E-4</v>
      </c>
      <c r="D7" s="27" t="e">
        <f t="shared" si="0"/>
        <v>#REF!</v>
      </c>
      <c r="E7" s="27">
        <f>'2'!D26/'1'!D45</f>
        <v>4.2389989272902377E-2</v>
      </c>
      <c r="F7" s="27">
        <f>'2'!E26/'1'!E45</f>
        <v>7.0802029097987204E-2</v>
      </c>
    </row>
    <row r="8" spans="1:6" x14ac:dyDescent="0.25">
      <c r="A8" s="16" t="s">
        <v>86</v>
      </c>
      <c r="B8" s="27">
        <f>'1'!B33/'1'!B28</f>
        <v>0.12662866192506289</v>
      </c>
      <c r="C8" s="27">
        <f>'1'!C33/'1'!C28</f>
        <v>0.11369529023860042</v>
      </c>
      <c r="D8" s="27" t="e">
        <f t="shared" si="0"/>
        <v>#REF!</v>
      </c>
      <c r="E8" s="27">
        <f>'1'!D33/'1'!D28</f>
        <v>0.10684391310568864</v>
      </c>
      <c r="F8" s="27">
        <f>'1'!E33/'1'!E28</f>
        <v>9.6300796054012525E-2</v>
      </c>
    </row>
    <row r="9" spans="1:6" x14ac:dyDescent="0.25">
      <c r="A9" s="16" t="s">
        <v>87</v>
      </c>
      <c r="B9" s="28">
        <f>'1'!B20/'1'!B43</f>
        <v>4.7226802286594145</v>
      </c>
      <c r="C9" s="28">
        <f>'1'!C20/'1'!C43</f>
        <v>5.5660817874859649</v>
      </c>
      <c r="D9" s="28" t="e">
        <f t="shared" si="0"/>
        <v>#REF!</v>
      </c>
      <c r="E9" s="28">
        <f>'1'!D20/'1'!D43</f>
        <v>6.8101341760776553</v>
      </c>
      <c r="F9" s="28">
        <f>'1'!E20/'1'!E43</f>
        <v>7.5409886637116932</v>
      </c>
    </row>
    <row r="10" spans="1:6" x14ac:dyDescent="0.25">
      <c r="A10" s="16" t="s">
        <v>88</v>
      </c>
      <c r="B10" s="27">
        <f>'2'!B26/'2'!B8</f>
        <v>-1.0259124577472611</v>
      </c>
      <c r="C10" s="27">
        <f>'2'!C26/'2'!C8</f>
        <v>-3.0936376323632254E-3</v>
      </c>
      <c r="D10" s="27" t="e">
        <f t="shared" si="0"/>
        <v>#REF!</v>
      </c>
      <c r="E10" s="27">
        <f>'2'!D26/'2'!D8</f>
        <v>0.3403984983589004</v>
      </c>
      <c r="F10" s="27">
        <f>'2'!E26/'2'!E8</f>
        <v>0.37392342256139915</v>
      </c>
    </row>
    <row r="11" spans="1:6" x14ac:dyDescent="0.25">
      <c r="A11" s="12" t="s">
        <v>89</v>
      </c>
      <c r="B11" s="27">
        <f>'2'!B17/'2'!B8</f>
        <v>-0.97921708618915226</v>
      </c>
      <c r="C11" s="27">
        <f>'2'!C17/'2'!C8</f>
        <v>2.0064840925513163E-2</v>
      </c>
      <c r="D11" s="27" t="e">
        <f t="shared" si="0"/>
        <v>#REF!</v>
      </c>
      <c r="E11" s="27">
        <f>'2'!D17/'2'!D8</f>
        <v>0.392367265652804</v>
      </c>
      <c r="F11" s="27">
        <f>'2'!E17/'2'!E8</f>
        <v>0.41924978397599011</v>
      </c>
    </row>
    <row r="12" spans="1:6" x14ac:dyDescent="0.25">
      <c r="A12" s="16" t="s">
        <v>90</v>
      </c>
      <c r="B12" s="27">
        <f>'2'!B26/('1'!B33+'1'!B28)</f>
        <v>-3.3902507780139236E-2</v>
      </c>
      <c r="C12" s="27">
        <f>'2'!C26/('1'!C33+'1'!C28)</f>
        <v>-3.62915655792581E-4</v>
      </c>
      <c r="D12" s="27" t="e">
        <f>#REF!/(#REF!+#REF!)</f>
        <v>#REF!</v>
      </c>
      <c r="E12" s="27">
        <f>'2'!D26/('1'!D33+'1'!D28)</f>
        <v>4.9551899032674866E-2</v>
      </c>
      <c r="F12" s="27">
        <f>'2'!E26/('1'!E33+'1'!E28)</f>
        <v>8.2138399958461852E-2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Anik</cp:lastModifiedBy>
  <dcterms:created xsi:type="dcterms:W3CDTF">2019-02-19T03:18:07Z</dcterms:created>
  <dcterms:modified xsi:type="dcterms:W3CDTF">2020-04-11T14:56:17Z</dcterms:modified>
</cp:coreProperties>
</file>