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dMeJhQQM5jvzZqnvD/SRAt4s12Q=="/>
    </ext>
  </extLst>
</workbook>
</file>

<file path=xl/calcChain.xml><?xml version="1.0" encoding="utf-8"?>
<calcChain xmlns="http://schemas.openxmlformats.org/spreadsheetml/2006/main">
  <c r="F9" i="4" l="1"/>
  <c r="C9" i="4"/>
  <c r="B9" i="4"/>
  <c r="I35" i="3"/>
  <c r="H35" i="3"/>
  <c r="G35" i="3"/>
  <c r="F35" i="3"/>
  <c r="E35" i="3"/>
  <c r="D35" i="3"/>
  <c r="C35" i="3"/>
  <c r="B35" i="3"/>
  <c r="I28" i="3"/>
  <c r="H28" i="3"/>
  <c r="G28" i="3"/>
  <c r="F28" i="3"/>
  <c r="E28" i="3"/>
  <c r="D28" i="3"/>
  <c r="C28" i="3"/>
  <c r="B28" i="3"/>
  <c r="I21" i="3"/>
  <c r="H21" i="3"/>
  <c r="G21" i="3"/>
  <c r="F21" i="3"/>
  <c r="E21" i="3"/>
  <c r="D21" i="3"/>
  <c r="C21" i="3"/>
  <c r="B21" i="3"/>
  <c r="I12" i="3"/>
  <c r="I30" i="3" s="1"/>
  <c r="I32" i="3" s="1"/>
  <c r="H12" i="3"/>
  <c r="H34" i="3" s="1"/>
  <c r="G12" i="3"/>
  <c r="G34" i="3" s="1"/>
  <c r="F12" i="3"/>
  <c r="F34" i="3" s="1"/>
  <c r="E12" i="3"/>
  <c r="E34" i="3" s="1"/>
  <c r="D12" i="3"/>
  <c r="D30" i="3" s="1"/>
  <c r="D32" i="3" s="1"/>
  <c r="C12" i="3"/>
  <c r="C34" i="3" s="1"/>
  <c r="B12" i="3"/>
  <c r="B34" i="3" s="1"/>
  <c r="I31" i="2"/>
  <c r="H31" i="2"/>
  <c r="G31" i="2"/>
  <c r="F31" i="2"/>
  <c r="E31" i="2"/>
  <c r="D31" i="2"/>
  <c r="C31" i="2"/>
  <c r="B31" i="2"/>
  <c r="I9" i="2"/>
  <c r="I13" i="2" s="1"/>
  <c r="I20" i="2" s="1"/>
  <c r="I22" i="2" s="1"/>
  <c r="I25" i="2" s="1"/>
  <c r="I28" i="2" s="1"/>
  <c r="I30" i="2" s="1"/>
  <c r="H9" i="2"/>
  <c r="H13" i="2" s="1"/>
  <c r="H20" i="2" s="1"/>
  <c r="H22" i="2" s="1"/>
  <c r="H25" i="2" s="1"/>
  <c r="H28" i="2" s="1"/>
  <c r="H30" i="2" s="1"/>
  <c r="G9" i="2"/>
  <c r="G13" i="2" s="1"/>
  <c r="G20" i="2" s="1"/>
  <c r="G22" i="2" s="1"/>
  <c r="G25" i="2" s="1"/>
  <c r="G28" i="2" s="1"/>
  <c r="G30" i="2" s="1"/>
  <c r="F9" i="2"/>
  <c r="F13" i="2" s="1"/>
  <c r="E9" i="2"/>
  <c r="E13" i="2" s="1"/>
  <c r="D9" i="2"/>
  <c r="D13" i="2" s="1"/>
  <c r="C9" i="2"/>
  <c r="C13" i="2" s="1"/>
  <c r="B9" i="2"/>
  <c r="B13" i="2" s="1"/>
  <c r="I54" i="1"/>
  <c r="H54" i="1"/>
  <c r="G54" i="1"/>
  <c r="F54" i="1"/>
  <c r="E54" i="1"/>
  <c r="D54" i="1"/>
  <c r="C54" i="1"/>
  <c r="B54" i="1"/>
  <c r="I44" i="1"/>
  <c r="I53" i="1" s="1"/>
  <c r="H44" i="1"/>
  <c r="H53" i="1" s="1"/>
  <c r="G44" i="1"/>
  <c r="G53" i="1" s="1"/>
  <c r="F44" i="1"/>
  <c r="F53" i="1" s="1"/>
  <c r="E44" i="1"/>
  <c r="E53" i="1" s="1"/>
  <c r="D44" i="1"/>
  <c r="D49" i="1" s="1"/>
  <c r="C44" i="1"/>
  <c r="C53" i="1" s="1"/>
  <c r="B44" i="1"/>
  <c r="B53" i="1" s="1"/>
  <c r="I35" i="1"/>
  <c r="H35" i="1"/>
  <c r="G35" i="1"/>
  <c r="F35" i="1"/>
  <c r="E35" i="1"/>
  <c r="D35" i="1"/>
  <c r="C35" i="1"/>
  <c r="B35" i="1"/>
  <c r="I28" i="1"/>
  <c r="I42" i="1" s="1"/>
  <c r="H28" i="1"/>
  <c r="H42" i="1" s="1"/>
  <c r="G28" i="1"/>
  <c r="G42" i="1" s="1"/>
  <c r="F28" i="1"/>
  <c r="F42" i="1" s="1"/>
  <c r="E28" i="1"/>
  <c r="E42" i="1" s="1"/>
  <c r="D28" i="1"/>
  <c r="D42" i="1" s="1"/>
  <c r="D51" i="1" s="1"/>
  <c r="C28" i="1"/>
  <c r="C42" i="1" s="1"/>
  <c r="C51" i="1" s="1"/>
  <c r="B28" i="1"/>
  <c r="B42" i="1" s="1"/>
  <c r="B51" i="1" s="1"/>
  <c r="I15" i="1"/>
  <c r="H15" i="1"/>
  <c r="G15" i="1"/>
  <c r="F15" i="1"/>
  <c r="E15" i="1"/>
  <c r="E9" i="4" s="1"/>
  <c r="D15" i="1"/>
  <c r="D9" i="4" s="1"/>
  <c r="C15" i="1"/>
  <c r="B15" i="1"/>
  <c r="I7" i="1"/>
  <c r="I24" i="1" s="1"/>
  <c r="H7" i="1"/>
  <c r="H24" i="1" s="1"/>
  <c r="G7" i="1"/>
  <c r="G24" i="1" s="1"/>
  <c r="F7" i="1"/>
  <c r="F24" i="1" s="1"/>
  <c r="E7" i="1"/>
  <c r="E24" i="1" s="1"/>
  <c r="D7" i="1"/>
  <c r="D24" i="1" s="1"/>
  <c r="C7" i="1"/>
  <c r="C24" i="1" s="1"/>
  <c r="B7" i="1"/>
  <c r="B24" i="1" s="1"/>
  <c r="E11" i="4" l="1"/>
  <c r="E20" i="2"/>
  <c r="E22" i="2" s="1"/>
  <c r="E25" i="2" s="1"/>
  <c r="E28" i="2" s="1"/>
  <c r="F11" i="4"/>
  <c r="F20" i="2"/>
  <c r="F22" i="2" s="1"/>
  <c r="F25" i="2" s="1"/>
  <c r="F28" i="2" s="1"/>
  <c r="C11" i="4"/>
  <c r="C20" i="2"/>
  <c r="C22" i="2" s="1"/>
  <c r="C25" i="2" s="1"/>
  <c r="C28" i="2" s="1"/>
  <c r="B11" i="4"/>
  <c r="B20" i="2"/>
  <c r="B22" i="2" s="1"/>
  <c r="B25" i="2" s="1"/>
  <c r="B28" i="2" s="1"/>
  <c r="D11" i="4"/>
  <c r="D20" i="2"/>
  <c r="D22" i="2" s="1"/>
  <c r="D25" i="2" s="1"/>
  <c r="D28" i="2" s="1"/>
  <c r="H49" i="1"/>
  <c r="H51" i="1" s="1"/>
  <c r="D53" i="1"/>
  <c r="H30" i="3"/>
  <c r="H32" i="3" s="1"/>
  <c r="D34" i="3"/>
  <c r="I49" i="1"/>
  <c r="I51" i="1" s="1"/>
  <c r="E30" i="3"/>
  <c r="E32" i="3" s="1"/>
  <c r="I34" i="3"/>
  <c r="B49" i="1"/>
  <c r="F49" i="1"/>
  <c r="F51" i="1" s="1"/>
  <c r="B30" i="3"/>
  <c r="B32" i="3" s="1"/>
  <c r="F30" i="3"/>
  <c r="F32" i="3" s="1"/>
  <c r="E49" i="1"/>
  <c r="E51" i="1" s="1"/>
  <c r="C49" i="1"/>
  <c r="G49" i="1"/>
  <c r="G51" i="1" s="1"/>
  <c r="C30" i="3"/>
  <c r="C32" i="3" s="1"/>
  <c r="G30" i="3"/>
  <c r="G32" i="3" s="1"/>
  <c r="C6" i="4" l="1"/>
  <c r="C30" i="2"/>
  <c r="C12" i="4"/>
  <c r="C10" i="4"/>
  <c r="C7" i="4"/>
  <c r="B12" i="4"/>
  <c r="B7" i="4"/>
  <c r="B6" i="4"/>
  <c r="B30" i="2"/>
  <c r="B10" i="4"/>
  <c r="D10" i="4"/>
  <c r="D7" i="4"/>
  <c r="D30" i="2"/>
  <c r="D12" i="4"/>
  <c r="D6" i="4"/>
  <c r="E6" i="4"/>
  <c r="E12" i="4"/>
  <c r="E7" i="4"/>
  <c r="E30" i="2"/>
  <c r="E10" i="4"/>
  <c r="F12" i="4"/>
  <c r="F7" i="4"/>
  <c r="F6" i="4"/>
  <c r="F30" i="2"/>
  <c r="F10" i="4"/>
</calcChain>
</file>

<file path=xl/sharedStrings.xml><?xml version="1.0" encoding="utf-8"?>
<sst xmlns="http://schemas.openxmlformats.org/spreadsheetml/2006/main" count="128" uniqueCount="95">
  <si>
    <t>SINGER BANGLADESH LIMITED</t>
  </si>
  <si>
    <t>Income Statement</t>
  </si>
  <si>
    <t>Balance Sheet</t>
  </si>
  <si>
    <t>As at quarter end</t>
  </si>
  <si>
    <t>Quarter 2</t>
  </si>
  <si>
    <t>Quarter 3</t>
  </si>
  <si>
    <t>Quarter 1</t>
  </si>
  <si>
    <t>Net Cash Flows - Operating Activities</t>
  </si>
  <si>
    <t>ASSETS</t>
  </si>
  <si>
    <t>Net Revenues</t>
  </si>
  <si>
    <t>Cash Received from Turnover and Other Income</t>
  </si>
  <si>
    <t>NON CURRENT ASSETS</t>
  </si>
  <si>
    <t>Cost of goods sold</t>
  </si>
  <si>
    <t>Payment for costs and Others</t>
  </si>
  <si>
    <t>Interest Received/Paid on deposits/borrowings</t>
  </si>
  <si>
    <t>Gross Profit</t>
  </si>
  <si>
    <t>Payments to WPPF</t>
  </si>
  <si>
    <t>Payments for Corporate Income Tax</t>
  </si>
  <si>
    <t>Property,Plant  and  Equipment</t>
  </si>
  <si>
    <t>Intangible assets</t>
  </si>
  <si>
    <t>Operating Incomes/Expenses</t>
  </si>
  <si>
    <t>Right-Of-Use (ROU) Asset</t>
  </si>
  <si>
    <t>Investments</t>
  </si>
  <si>
    <t>Other income</t>
  </si>
  <si>
    <t>Net Cash Flows - Investment Activities</t>
  </si>
  <si>
    <t>Deferred Tax Assets</t>
  </si>
  <si>
    <t>Operating Profit</t>
  </si>
  <si>
    <t xml:space="preserve">Acquisition of Fixed Assets </t>
  </si>
  <si>
    <t>Deposits and Prepayments</t>
  </si>
  <si>
    <t>Investment in Short Term/Term Deposits</t>
  </si>
  <si>
    <t>Non-Operating Income/(Expenses)</t>
  </si>
  <si>
    <t>CURRENT ASSETS</t>
  </si>
  <si>
    <t>Investment in Associate</t>
  </si>
  <si>
    <t>Investment in Subsidiary</t>
  </si>
  <si>
    <t>Interest Income / Expense</t>
  </si>
  <si>
    <t>Inventories</t>
  </si>
  <si>
    <t>Dividend received from Investment in CDBL</t>
  </si>
  <si>
    <t>Non operating Income</t>
  </si>
  <si>
    <t>Trade and other Receivables</t>
  </si>
  <si>
    <t>Sale Proceeds of Property, Plant and Equipment</t>
  </si>
  <si>
    <t>Finance Income</t>
  </si>
  <si>
    <t>Advances,  Deposits and Prepayments</t>
  </si>
  <si>
    <t>Short Term Investment</t>
  </si>
  <si>
    <t>Finance Costs</t>
  </si>
  <si>
    <t>Cash and Cash Equivalents</t>
  </si>
  <si>
    <t>Profit Before contribution to WPPF</t>
  </si>
  <si>
    <t>Assets Classified as Held for Sale</t>
  </si>
  <si>
    <t>Net Cash Flows - Financing Activities</t>
  </si>
  <si>
    <t>Current Tax Assets</t>
  </si>
  <si>
    <t>Receipt/Repayment of Short Term Loan</t>
  </si>
  <si>
    <t>Contribution to WPPF</t>
  </si>
  <si>
    <t>Receipt/Repayment of Term Loan</t>
  </si>
  <si>
    <t>Profit Before Taxation</t>
  </si>
  <si>
    <t>Lease Liability (Principal Repayment)</t>
  </si>
  <si>
    <t>Share of Loss of Equity-Accounted Investors, net Of Tax</t>
  </si>
  <si>
    <t>Paid against Dividend</t>
  </si>
  <si>
    <t>Liabilities and Capital</t>
  </si>
  <si>
    <t>Provision for Taxation</t>
  </si>
  <si>
    <t>Income Tax</t>
  </si>
  <si>
    <t>Liabilities</t>
  </si>
  <si>
    <t>Net Change in Cash Flows</t>
  </si>
  <si>
    <t>Non Current Liabilities</t>
  </si>
  <si>
    <t>Net Profit</t>
  </si>
  <si>
    <t>Cash and Cash Equivalents at Beginning Period</t>
  </si>
  <si>
    <t>Cash and Cash Equivalents at End of Period</t>
  </si>
  <si>
    <t>Deferred Tax Liabilities</t>
  </si>
  <si>
    <t>Earnings per share (par value Taka 10)</t>
  </si>
  <si>
    <t>Retirement Benefit Obligations(Gratuity)</t>
  </si>
  <si>
    <t>Long term debt</t>
  </si>
  <si>
    <t>Lease Liability</t>
  </si>
  <si>
    <t>Net Operating Cash Flow Per Share</t>
  </si>
  <si>
    <t>Other Liabilities</t>
  </si>
  <si>
    <t>Current Liabilities</t>
  </si>
  <si>
    <t>Shares to Calculate EPS</t>
  </si>
  <si>
    <t>Shares to Calculate NOCFPS</t>
  </si>
  <si>
    <t>Accounts Payable</t>
  </si>
  <si>
    <t>Short Term Borrwoings Secured</t>
  </si>
  <si>
    <t>Provision for Corporate Income Tax, Net</t>
  </si>
  <si>
    <t>Short Term Liability</t>
  </si>
  <si>
    <t>Current tax Liabilities</t>
  </si>
  <si>
    <t>Shareholders’ Equity</t>
  </si>
  <si>
    <t>Share Capital</t>
  </si>
  <si>
    <t>Reserves</t>
  </si>
  <si>
    <t>Retained Earnings</t>
  </si>
  <si>
    <t>Non-controlling interest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</si>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</sst>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164" formatCode="[$-409]d\-mmm\-yy"/>
    <numFmt numFmtId="165" formatCode="_(* #,##0_);_(* \(#,##0\);_(* &quot;-&quot;??_);_(@_)"/>
    <numFmt numFmtId="166" formatCode="_(* #,##0.00_);_(* \(#,##0.00\);_(* &quot;-&quot;_);_(@_)"/>
    <numFmt numFmtId="167" formatCode="0.0%"/>
    <numFmt numFmtId="168" formatCode="0.0"/>
  </numFmts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1"/>
      <color theme="1"/>
      <name val="Calibri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164" fontId="2" fillId="0" borderId="0" xfId="0" applyNumberFormat="1" applyFont="1"/>
    <xf numFmtId="41" fontId="1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5" fontId="5" fillId="0" borderId="0" xfId="0" applyNumberFormat="1" applyFont="1" applyAlignment="1">
      <alignment horizontal="right"/>
    </xf>
    <xf numFmtId="41" fontId="6" fillId="0" borderId="0" xfId="0" applyNumberFormat="1" applyFont="1" applyAlignment="1"/>
    <xf numFmtId="0" fontId="7" fillId="0" borderId="0" xfId="0" applyFont="1"/>
    <xf numFmtId="0" fontId="8" fillId="0" borderId="0" xfId="0" applyFont="1"/>
    <xf numFmtId="41" fontId="1" fillId="0" borderId="0" xfId="0" applyNumberFormat="1" applyFont="1"/>
    <xf numFmtId="41" fontId="1" fillId="0" borderId="2" xfId="0" applyNumberFormat="1" applyFont="1" applyBorder="1"/>
    <xf numFmtId="41" fontId="9" fillId="0" borderId="0" xfId="0" applyNumberFormat="1" applyFont="1" applyAlignment="1"/>
    <xf numFmtId="41" fontId="10" fillId="0" borderId="0" xfId="0" applyNumberFormat="1" applyFont="1"/>
    <xf numFmtId="0" fontId="1" fillId="0" borderId="3" xfId="0" applyFont="1" applyBorder="1"/>
    <xf numFmtId="41" fontId="11" fillId="0" borderId="0" xfId="0" applyNumberFormat="1" applyFont="1" applyAlignment="1"/>
    <xf numFmtId="0" fontId="3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41" fontId="1" fillId="0" borderId="3" xfId="0" applyNumberFormat="1" applyFont="1" applyBorder="1"/>
    <xf numFmtId="166" fontId="1" fillId="0" borderId="4" xfId="0" applyNumberFormat="1" applyFont="1" applyBorder="1"/>
    <xf numFmtId="166" fontId="1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9" fontId="2" fillId="0" borderId="0" xfId="0" applyNumberFormat="1" applyFon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4.375" customWidth="1"/>
    <col min="2" max="3" width="12.5" customWidth="1"/>
    <col min="4" max="4" width="14.375" customWidth="1"/>
    <col min="5" max="6" width="12.5" customWidth="1"/>
    <col min="7" max="7" width="12.75" customWidth="1"/>
    <col min="8" max="8" width="13.375" customWidth="1"/>
    <col min="9" max="9" width="12.3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/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  <c r="G4" s="5" t="s">
        <v>6</v>
      </c>
      <c r="H4" s="5" t="s">
        <v>4</v>
      </c>
      <c r="I4" s="5" t="s"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4"/>
      <c r="B5" s="7">
        <v>42916</v>
      </c>
      <c r="C5" s="7">
        <v>43008</v>
      </c>
      <c r="D5" s="7">
        <v>43190</v>
      </c>
      <c r="E5" s="7">
        <v>43281</v>
      </c>
      <c r="F5" s="7">
        <v>43373</v>
      </c>
      <c r="G5" s="8">
        <v>43555</v>
      </c>
      <c r="H5" s="8">
        <v>43646</v>
      </c>
      <c r="I5" s="8">
        <v>43738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0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11</v>
      </c>
      <c r="B7" s="15">
        <f t="shared" ref="B7:I7" si="0">SUM(B8:B13)</f>
        <v>1648513624</v>
      </c>
      <c r="C7" s="15">
        <f t="shared" si="0"/>
        <v>1688864072</v>
      </c>
      <c r="D7" s="15">
        <f t="shared" si="0"/>
        <v>1750262440</v>
      </c>
      <c r="E7" s="15">
        <f t="shared" si="0"/>
        <v>1784479791</v>
      </c>
      <c r="F7" s="15">
        <f t="shared" si="0"/>
        <v>1792540214</v>
      </c>
      <c r="G7" s="15">
        <f t="shared" si="0"/>
        <v>2792521728</v>
      </c>
      <c r="H7" s="15">
        <f t="shared" si="0"/>
        <v>2774220305</v>
      </c>
      <c r="I7" s="15">
        <f t="shared" si="0"/>
        <v>2860047511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18</v>
      </c>
      <c r="B8" s="2">
        <v>1030501096</v>
      </c>
      <c r="C8" s="2">
        <v>1034884770</v>
      </c>
      <c r="D8" s="2">
        <v>1410438400</v>
      </c>
      <c r="E8" s="2">
        <v>1428833011</v>
      </c>
      <c r="F8" s="2">
        <v>1415316309</v>
      </c>
      <c r="G8" s="12">
        <v>1395632342</v>
      </c>
      <c r="H8" s="12">
        <v>1398701450</v>
      </c>
      <c r="I8" s="12">
        <v>1405153516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19</v>
      </c>
      <c r="B9" s="2">
        <v>36030483</v>
      </c>
      <c r="C9" s="2">
        <v>34042586</v>
      </c>
      <c r="D9" s="2">
        <v>37564961</v>
      </c>
      <c r="E9" s="2">
        <v>35587857</v>
      </c>
      <c r="F9" s="2">
        <v>33725922</v>
      </c>
      <c r="G9" s="12">
        <v>34028195</v>
      </c>
      <c r="H9" s="12">
        <v>32789993</v>
      </c>
      <c r="I9" s="12">
        <v>30973142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2" t="s">
        <v>21</v>
      </c>
      <c r="B10" s="2"/>
      <c r="C10" s="2"/>
      <c r="D10" s="2"/>
      <c r="E10" s="2"/>
      <c r="F10" s="2"/>
      <c r="G10" s="12">
        <v>974178670</v>
      </c>
      <c r="H10" s="12">
        <v>924471646</v>
      </c>
      <c r="I10" s="12">
        <v>1005908477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22</v>
      </c>
      <c r="B11" s="2">
        <v>303869426</v>
      </c>
      <c r="C11" s="2">
        <v>313993605</v>
      </c>
      <c r="D11" s="2">
        <v>4199450</v>
      </c>
      <c r="E11" s="2">
        <v>4199450</v>
      </c>
      <c r="F11" s="2">
        <v>4199450</v>
      </c>
      <c r="G11" s="12">
        <v>4199450</v>
      </c>
      <c r="H11" s="12">
        <v>4199450</v>
      </c>
      <c r="I11" s="12">
        <v>4199450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25</v>
      </c>
      <c r="B12" s="2">
        <v>37807883</v>
      </c>
      <c r="C12" s="2">
        <v>48367999</v>
      </c>
      <c r="D12" s="2">
        <v>12536589</v>
      </c>
      <c r="E12" s="2">
        <v>4484554</v>
      </c>
      <c r="F12" s="2">
        <v>20534060</v>
      </c>
      <c r="G12" s="12">
        <v>25482819</v>
      </c>
      <c r="H12" s="12">
        <v>29129192</v>
      </c>
      <c r="I12" s="12">
        <v>22634470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28</v>
      </c>
      <c r="B13" s="2">
        <v>240304736</v>
      </c>
      <c r="C13" s="2">
        <v>257575112</v>
      </c>
      <c r="D13" s="2">
        <v>285523040</v>
      </c>
      <c r="E13" s="2">
        <v>311374919</v>
      </c>
      <c r="F13" s="2">
        <v>318764473</v>
      </c>
      <c r="G13" s="12">
        <v>359000252</v>
      </c>
      <c r="H13" s="12">
        <v>384928574</v>
      </c>
      <c r="I13" s="12">
        <v>391178456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3" t="s">
        <v>31</v>
      </c>
      <c r="B15" s="15">
        <f t="shared" ref="B15:I15" si="1">SUM(B16:B22)</f>
        <v>5511294028</v>
      </c>
      <c r="C15" s="15">
        <f t="shared" si="1"/>
        <v>5528040268</v>
      </c>
      <c r="D15" s="15">
        <f t="shared" si="1"/>
        <v>6298572226</v>
      </c>
      <c r="E15" s="15">
        <f t="shared" si="1"/>
        <v>8034824346</v>
      </c>
      <c r="F15" s="15">
        <f t="shared" si="1"/>
        <v>7750838787</v>
      </c>
      <c r="G15" s="15">
        <f t="shared" si="1"/>
        <v>7520439265</v>
      </c>
      <c r="H15" s="15">
        <f t="shared" si="1"/>
        <v>8994536066</v>
      </c>
      <c r="I15" s="15">
        <f t="shared" si="1"/>
        <v>7920140580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35</v>
      </c>
      <c r="B16" s="2">
        <v>2908109151</v>
      </c>
      <c r="C16" s="2">
        <v>2281634729</v>
      </c>
      <c r="D16" s="2">
        <v>3859389258</v>
      </c>
      <c r="E16" s="2">
        <v>4459828569</v>
      </c>
      <c r="F16" s="2">
        <v>3263123571</v>
      </c>
      <c r="G16" s="12">
        <v>4534862343</v>
      </c>
      <c r="H16" s="12">
        <v>4510648730</v>
      </c>
      <c r="I16" s="12">
        <v>3198379504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38</v>
      </c>
      <c r="B17" s="2">
        <v>2246489377</v>
      </c>
      <c r="C17" s="2">
        <v>2915079262</v>
      </c>
      <c r="D17" s="2">
        <v>1861562007</v>
      </c>
      <c r="E17" s="2">
        <v>3032685533</v>
      </c>
      <c r="F17" s="2">
        <v>4021637229</v>
      </c>
      <c r="G17" s="12">
        <v>2466990514</v>
      </c>
      <c r="H17" s="12">
        <v>3950751436</v>
      </c>
      <c r="I17" s="12">
        <v>4310742524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41</v>
      </c>
      <c r="B18" s="2">
        <v>168085931</v>
      </c>
      <c r="C18" s="2">
        <v>177470266</v>
      </c>
      <c r="D18" s="2">
        <v>306881847</v>
      </c>
      <c r="E18" s="2">
        <v>239728805</v>
      </c>
      <c r="F18" s="2">
        <v>177049814</v>
      </c>
      <c r="G18" s="12">
        <v>265479647</v>
      </c>
      <c r="H18" s="12">
        <v>268925124</v>
      </c>
      <c r="I18" s="12">
        <v>130201587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44</v>
      </c>
      <c r="B20" s="2">
        <v>188609569</v>
      </c>
      <c r="C20" s="2">
        <v>153856011</v>
      </c>
      <c r="D20" s="2">
        <v>178011564</v>
      </c>
      <c r="E20" s="2">
        <v>188877735</v>
      </c>
      <c r="F20" s="2">
        <v>149490911</v>
      </c>
      <c r="G20" s="12">
        <v>141726659</v>
      </c>
      <c r="H20" s="12">
        <v>220739946</v>
      </c>
      <c r="I20" s="12">
        <v>220178184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46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48</v>
      </c>
      <c r="B22" s="2"/>
      <c r="C22" s="2"/>
      <c r="D22" s="2">
        <v>92727550</v>
      </c>
      <c r="E22" s="2">
        <v>113703704</v>
      </c>
      <c r="F22" s="2">
        <v>139537262</v>
      </c>
      <c r="G22" s="12">
        <v>111380102</v>
      </c>
      <c r="H22" s="12">
        <v>43470830</v>
      </c>
      <c r="I22" s="12">
        <v>60638781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5"/>
      <c r="B24" s="15">
        <f t="shared" ref="B24:I24" si="2">SUM(B7,B15)</f>
        <v>7159807652</v>
      </c>
      <c r="C24" s="15">
        <f t="shared" si="2"/>
        <v>7216904340</v>
      </c>
      <c r="D24" s="15">
        <f t="shared" si="2"/>
        <v>8048834666</v>
      </c>
      <c r="E24" s="15">
        <f t="shared" si="2"/>
        <v>9819304137</v>
      </c>
      <c r="F24" s="15">
        <f t="shared" si="2"/>
        <v>9543379001</v>
      </c>
      <c r="G24" s="15">
        <f t="shared" si="2"/>
        <v>10312960993</v>
      </c>
      <c r="H24" s="15">
        <f t="shared" si="2"/>
        <v>11768756371</v>
      </c>
      <c r="I24" s="15">
        <f t="shared" si="2"/>
        <v>10780188091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5"/>
      <c r="B25" s="15"/>
      <c r="C25" s="15"/>
      <c r="D25" s="15"/>
      <c r="E25" s="15"/>
      <c r="F25" s="1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1" t="s">
        <v>56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2" t="s">
        <v>59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3" t="s">
        <v>61</v>
      </c>
      <c r="B28" s="15">
        <f t="shared" ref="B28:I28" si="3">SUM(B29:B33)</f>
        <v>1571081056</v>
      </c>
      <c r="C28" s="15">
        <f t="shared" si="3"/>
        <v>1582164214</v>
      </c>
      <c r="D28" s="15">
        <f t="shared" si="3"/>
        <v>1477949566</v>
      </c>
      <c r="E28" s="15">
        <f t="shared" si="3"/>
        <v>1716384265</v>
      </c>
      <c r="F28" s="15">
        <f t="shared" si="3"/>
        <v>1734508852</v>
      </c>
      <c r="G28" s="15">
        <f t="shared" si="3"/>
        <v>2879733954</v>
      </c>
      <c r="H28" s="15">
        <f t="shared" si="3"/>
        <v>2677503419</v>
      </c>
      <c r="I28" s="15">
        <f t="shared" si="3"/>
        <v>2779788755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65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67</v>
      </c>
      <c r="B30" s="2">
        <v>117271269</v>
      </c>
      <c r="C30" s="2">
        <v>120137476</v>
      </c>
      <c r="D30" s="2">
        <v>1621492</v>
      </c>
      <c r="E30" s="2">
        <v>1824813</v>
      </c>
      <c r="F30" s="2">
        <v>2064311</v>
      </c>
      <c r="G30" s="2"/>
      <c r="H30" s="12">
        <v>326080</v>
      </c>
      <c r="I30" s="12">
        <v>5611865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68</v>
      </c>
      <c r="B31" s="2"/>
      <c r="C31" s="2"/>
      <c r="D31" s="2"/>
      <c r="E31" s="2">
        <v>45872825</v>
      </c>
      <c r="F31" s="2">
        <v>45872825</v>
      </c>
      <c r="G31" s="12">
        <v>37150985</v>
      </c>
      <c r="H31" s="12">
        <v>37150985</v>
      </c>
      <c r="I31" s="12">
        <v>37150985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2" t="s">
        <v>69</v>
      </c>
      <c r="B32" s="2"/>
      <c r="C32" s="2"/>
      <c r="D32" s="2"/>
      <c r="E32" s="2"/>
      <c r="F32" s="2"/>
      <c r="G32" s="12">
        <v>1150041489</v>
      </c>
      <c r="H32" s="12">
        <v>929078989</v>
      </c>
      <c r="I32" s="12">
        <v>1014049266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71</v>
      </c>
      <c r="B33" s="2">
        <v>1453809787</v>
      </c>
      <c r="C33" s="2">
        <v>1462026738</v>
      </c>
      <c r="D33" s="2">
        <v>1476328074</v>
      </c>
      <c r="E33" s="2">
        <v>1668686627</v>
      </c>
      <c r="F33" s="2">
        <v>1686571716</v>
      </c>
      <c r="G33" s="12">
        <v>1692541480</v>
      </c>
      <c r="H33" s="12">
        <v>1710947365</v>
      </c>
      <c r="I33" s="12">
        <v>1722976639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3" t="s">
        <v>72</v>
      </c>
      <c r="B35" s="15">
        <f t="shared" ref="B35:I35" si="4">SUM(B36:B40)</f>
        <v>3853166516</v>
      </c>
      <c r="C35" s="15">
        <f t="shared" si="4"/>
        <v>3539311848</v>
      </c>
      <c r="D35" s="15">
        <f t="shared" si="4"/>
        <v>4224184353</v>
      </c>
      <c r="E35" s="15">
        <f t="shared" si="4"/>
        <v>6244686626</v>
      </c>
      <c r="F35" s="15">
        <f t="shared" si="4"/>
        <v>5509488657</v>
      </c>
      <c r="G35" s="15">
        <f t="shared" si="4"/>
        <v>5361480537</v>
      </c>
      <c r="H35" s="15">
        <f t="shared" si="4"/>
        <v>6534185307</v>
      </c>
      <c r="I35" s="15">
        <f t="shared" si="4"/>
        <v>4965292013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75</v>
      </c>
      <c r="B36" s="2">
        <v>1992621481</v>
      </c>
      <c r="C36" s="2">
        <v>1717733591</v>
      </c>
      <c r="D36" s="2">
        <v>1650295638</v>
      </c>
      <c r="E36" s="2">
        <v>2097020971</v>
      </c>
      <c r="F36" s="2">
        <v>1962224093</v>
      </c>
      <c r="G36" s="12">
        <v>1463202930</v>
      </c>
      <c r="H36" s="12">
        <v>2670758886</v>
      </c>
      <c r="I36" s="12">
        <v>2292716788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76</v>
      </c>
      <c r="B37" s="2">
        <v>1824398280</v>
      </c>
      <c r="C37" s="2">
        <v>1750223121</v>
      </c>
      <c r="D37" s="2">
        <v>2553570509</v>
      </c>
      <c r="E37" s="2">
        <v>4103162608</v>
      </c>
      <c r="F37" s="2">
        <v>3468461454</v>
      </c>
      <c r="G37" s="12">
        <v>3889676451</v>
      </c>
      <c r="H37" s="12">
        <v>3857692317</v>
      </c>
      <c r="I37" s="12">
        <v>2669708173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77</v>
      </c>
      <c r="B38" s="2"/>
      <c r="C38" s="2"/>
      <c r="D38" s="2">
        <v>20318206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2" t="s">
        <v>78</v>
      </c>
      <c r="B39" s="2"/>
      <c r="C39" s="2"/>
      <c r="D39" s="2"/>
      <c r="E39" s="2"/>
      <c r="F39" s="2"/>
      <c r="G39" s="12">
        <v>8601156</v>
      </c>
      <c r="H39" s="12">
        <v>5734104</v>
      </c>
      <c r="I39" s="12">
        <v>2867052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79</v>
      </c>
      <c r="B40" s="2">
        <v>36146755</v>
      </c>
      <c r="C40" s="2">
        <v>71355136</v>
      </c>
      <c r="D40" s="2"/>
      <c r="E40" s="2">
        <v>44503047</v>
      </c>
      <c r="F40" s="2">
        <v>78803110</v>
      </c>
      <c r="G40" s="1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5"/>
      <c r="B41" s="15"/>
      <c r="C41" s="15"/>
      <c r="D41" s="15"/>
      <c r="E41" s="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5"/>
      <c r="B42" s="15">
        <f t="shared" ref="B42:I42" si="5">B28+B35</f>
        <v>5424247572</v>
      </c>
      <c r="C42" s="15">
        <f t="shared" si="5"/>
        <v>5121476062</v>
      </c>
      <c r="D42" s="15">
        <f t="shared" si="5"/>
        <v>5702133919</v>
      </c>
      <c r="E42" s="15">
        <f t="shared" si="5"/>
        <v>7961070891</v>
      </c>
      <c r="F42" s="15">
        <f t="shared" si="5"/>
        <v>7243997509</v>
      </c>
      <c r="G42" s="15">
        <f t="shared" si="5"/>
        <v>8241214491</v>
      </c>
      <c r="H42" s="15">
        <f t="shared" si="5"/>
        <v>9211688726</v>
      </c>
      <c r="I42" s="15">
        <f t="shared" si="5"/>
        <v>7745080768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5"/>
      <c r="B43" s="15"/>
      <c r="C43" s="15"/>
      <c r="D43" s="15"/>
      <c r="E43" s="15"/>
      <c r="F43" s="1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3" t="s">
        <v>80</v>
      </c>
      <c r="B44" s="15">
        <f t="shared" ref="B44:I44" si="6">SUM(B45:B47)</f>
        <v>1735560080</v>
      </c>
      <c r="C44" s="15">
        <f t="shared" si="6"/>
        <v>2095428278</v>
      </c>
      <c r="D44" s="15">
        <f t="shared" si="6"/>
        <v>2280399002</v>
      </c>
      <c r="E44" s="15">
        <f t="shared" si="6"/>
        <v>1790208689</v>
      </c>
      <c r="F44" s="15">
        <f t="shared" si="6"/>
        <v>2230835754</v>
      </c>
      <c r="G44" s="15">
        <f t="shared" si="6"/>
        <v>2071746502</v>
      </c>
      <c r="H44" s="15">
        <f t="shared" si="6"/>
        <v>2557067645</v>
      </c>
      <c r="I44" s="15">
        <f t="shared" si="6"/>
        <v>3035107323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81</v>
      </c>
      <c r="B45" s="2">
        <v>766944910</v>
      </c>
      <c r="C45" s="2">
        <v>766944910</v>
      </c>
      <c r="D45" s="2">
        <v>766944910</v>
      </c>
      <c r="E45" s="2">
        <v>766944910</v>
      </c>
      <c r="F45" s="2">
        <v>766944910</v>
      </c>
      <c r="G45" s="12">
        <v>766944910</v>
      </c>
      <c r="H45" s="12">
        <v>997028380</v>
      </c>
      <c r="I45" s="12">
        <v>997028380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82</v>
      </c>
      <c r="B46" s="2">
        <v>581618875</v>
      </c>
      <c r="C46" s="2">
        <v>579738282</v>
      </c>
      <c r="D46" s="2">
        <v>576313610</v>
      </c>
      <c r="E46" s="2">
        <v>574769544</v>
      </c>
      <c r="F46" s="2">
        <v>573225477</v>
      </c>
      <c r="G46" s="12">
        <v>572090375</v>
      </c>
      <c r="H46" s="12">
        <v>571105059</v>
      </c>
      <c r="I46" s="12">
        <v>570119744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83</v>
      </c>
      <c r="B47" s="2">
        <v>386996295</v>
      </c>
      <c r="C47" s="2">
        <v>748745086</v>
      </c>
      <c r="D47" s="2">
        <v>937140482</v>
      </c>
      <c r="E47" s="2">
        <v>448494235</v>
      </c>
      <c r="F47" s="2">
        <v>890665367</v>
      </c>
      <c r="G47" s="12">
        <v>732711217</v>
      </c>
      <c r="H47" s="12">
        <v>988934206</v>
      </c>
      <c r="I47" s="12">
        <v>1467959199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3" t="s">
        <v>84</v>
      </c>
      <c r="B48" s="2"/>
      <c r="C48" s="2"/>
      <c r="D48" s="2">
        <v>66301745</v>
      </c>
      <c r="E48" s="2">
        <v>68024557</v>
      </c>
      <c r="F48" s="2">
        <v>68545738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5"/>
      <c r="B49" s="15">
        <f t="shared" ref="B49:I49" si="7">B44+B48</f>
        <v>1735560080</v>
      </c>
      <c r="C49" s="15">
        <f t="shared" si="7"/>
        <v>2095428278</v>
      </c>
      <c r="D49" s="15">
        <f t="shared" si="7"/>
        <v>2346700747</v>
      </c>
      <c r="E49" s="15">
        <f t="shared" si="7"/>
        <v>1858233246</v>
      </c>
      <c r="F49" s="15">
        <f t="shared" si="7"/>
        <v>2299381492</v>
      </c>
      <c r="G49" s="15">
        <f t="shared" si="7"/>
        <v>2071746502</v>
      </c>
      <c r="H49" s="15">
        <f t="shared" si="7"/>
        <v>2557067645</v>
      </c>
      <c r="I49" s="15">
        <f t="shared" si="7"/>
        <v>3035107323</v>
      </c>
      <c r="J49" s="2"/>
      <c r="K49" s="2"/>
      <c r="L49" s="2"/>
      <c r="M49" s="2"/>
      <c r="N49" s="2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5"/>
      <c r="B51" s="15">
        <f t="shared" ref="B51:C51" si="8">SUM(B42,B44)</f>
        <v>7159807652</v>
      </c>
      <c r="C51" s="15">
        <f t="shared" si="8"/>
        <v>7216904340</v>
      </c>
      <c r="D51" s="15">
        <f t="shared" ref="D51:I51" si="9">SUM(D42,D49)</f>
        <v>8048834666</v>
      </c>
      <c r="E51" s="15">
        <f t="shared" si="9"/>
        <v>9819304137</v>
      </c>
      <c r="F51" s="15">
        <f t="shared" si="9"/>
        <v>9543379001</v>
      </c>
      <c r="G51" s="15">
        <f t="shared" si="9"/>
        <v>10312960993</v>
      </c>
      <c r="H51" s="15">
        <f t="shared" si="9"/>
        <v>11768756371</v>
      </c>
      <c r="I51" s="15">
        <f t="shared" si="9"/>
        <v>10780188091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9" t="s">
        <v>85</v>
      </c>
      <c r="B53" s="25">
        <f t="shared" ref="B53:I53" si="10">B44/(B45/10)</f>
        <v>22.629527328110179</v>
      </c>
      <c r="C53" s="25">
        <f t="shared" si="10"/>
        <v>27.321757412797744</v>
      </c>
      <c r="D53" s="25">
        <f t="shared" si="10"/>
        <v>29.733543730018365</v>
      </c>
      <c r="E53" s="25">
        <f t="shared" si="10"/>
        <v>23.342076668844442</v>
      </c>
      <c r="F53" s="25">
        <f t="shared" si="10"/>
        <v>29.087301120493777</v>
      </c>
      <c r="G53" s="25">
        <f t="shared" si="10"/>
        <v>27.012976746921758</v>
      </c>
      <c r="H53" s="25">
        <f t="shared" si="10"/>
        <v>25.646889259060007</v>
      </c>
      <c r="I53" s="25">
        <f t="shared" si="10"/>
        <v>30.441533900970803</v>
      </c>
      <c r="J53" s="2"/>
      <c r="K53" s="2"/>
      <c r="L53" s="2"/>
      <c r="M53" s="2"/>
      <c r="N53" s="2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25">
      <c r="A54" s="9" t="s">
        <v>86</v>
      </c>
      <c r="B54" s="2">
        <f t="shared" ref="B54:I54" si="11">B45/10</f>
        <v>76694491</v>
      </c>
      <c r="C54" s="2">
        <f t="shared" si="11"/>
        <v>76694491</v>
      </c>
      <c r="D54" s="2">
        <f t="shared" si="11"/>
        <v>76694491</v>
      </c>
      <c r="E54" s="2">
        <f t="shared" si="11"/>
        <v>76694491</v>
      </c>
      <c r="F54" s="2">
        <f t="shared" si="11"/>
        <v>76694491</v>
      </c>
      <c r="G54" s="2">
        <f t="shared" si="11"/>
        <v>76694491</v>
      </c>
      <c r="H54" s="2">
        <f t="shared" si="11"/>
        <v>99702838</v>
      </c>
      <c r="I54" s="2">
        <f t="shared" si="11"/>
        <v>99702838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8.125" customWidth="1"/>
    <col min="2" max="2" width="14.375" customWidth="1"/>
    <col min="3" max="3" width="17.125" customWidth="1"/>
    <col min="4" max="4" width="15.75" customWidth="1"/>
    <col min="5" max="5" width="13.75" customWidth="1"/>
    <col min="6" max="6" width="14.5" customWidth="1"/>
    <col min="7" max="7" width="13" customWidth="1"/>
    <col min="8" max="8" width="14.125" customWidth="1"/>
    <col min="9" max="9" width="13.3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3</v>
      </c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/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  <c r="G4" s="5" t="s">
        <v>6</v>
      </c>
      <c r="H4" s="5" t="s">
        <v>4</v>
      </c>
      <c r="I4" s="5" t="s"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42916</v>
      </c>
      <c r="C5" s="7">
        <v>43008</v>
      </c>
      <c r="D5" s="7">
        <v>43190</v>
      </c>
      <c r="E5" s="7">
        <v>43281</v>
      </c>
      <c r="F5" s="7">
        <v>43373</v>
      </c>
      <c r="G5" s="8">
        <v>43555</v>
      </c>
      <c r="H5" s="8">
        <v>43646</v>
      </c>
      <c r="I5" s="8">
        <v>43738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x14ac:dyDescent="0.25">
      <c r="A6" s="6"/>
      <c r="B6" s="7"/>
      <c r="C6" s="7"/>
      <c r="D6" s="7"/>
      <c r="E6" s="7"/>
      <c r="F6" s="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4"/>
      <c r="S6" s="4"/>
      <c r="T6" s="4"/>
      <c r="U6" s="4"/>
      <c r="V6" s="4"/>
      <c r="W6" s="4"/>
      <c r="X6" s="4"/>
      <c r="Y6" s="4"/>
      <c r="Z6" s="4"/>
    </row>
    <row r="7" spans="1:26" ht="15.75" x14ac:dyDescent="0.25">
      <c r="A7" s="9" t="s">
        <v>9</v>
      </c>
      <c r="B7" s="11">
        <v>5182876261</v>
      </c>
      <c r="C7" s="11">
        <v>9320736311</v>
      </c>
      <c r="D7" s="11">
        <v>2358471571</v>
      </c>
      <c r="E7" s="11">
        <v>6447005315</v>
      </c>
      <c r="F7" s="2">
        <v>11577039301</v>
      </c>
      <c r="G7" s="12">
        <v>2776949922</v>
      </c>
      <c r="H7" s="12">
        <v>8020740256</v>
      </c>
      <c r="I7" s="12">
        <v>13459578659</v>
      </c>
      <c r="J7" s="2"/>
      <c r="K7" s="2"/>
      <c r="L7" s="2"/>
      <c r="M7" s="2"/>
      <c r="N7" s="2"/>
      <c r="O7" s="2"/>
      <c r="P7" s="2"/>
      <c r="Q7" s="2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4" t="s">
        <v>12</v>
      </c>
      <c r="B8" s="2">
        <v>3760359816</v>
      </c>
      <c r="C8" s="2">
        <v>6701712033</v>
      </c>
      <c r="D8" s="2">
        <v>1667800410</v>
      </c>
      <c r="E8" s="2">
        <v>4724111596</v>
      </c>
      <c r="F8" s="2">
        <v>8460019965</v>
      </c>
      <c r="G8" s="12">
        <v>1953000143</v>
      </c>
      <c r="H8" s="12">
        <v>5708461971</v>
      </c>
      <c r="I8" s="12">
        <v>9649832715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9" t="s">
        <v>15</v>
      </c>
      <c r="B9" s="2">
        <f t="shared" ref="B9:H9" si="0">B7-B8</f>
        <v>1422516445</v>
      </c>
      <c r="C9" s="2">
        <f t="shared" si="0"/>
        <v>2619024278</v>
      </c>
      <c r="D9" s="2">
        <f t="shared" si="0"/>
        <v>690671161</v>
      </c>
      <c r="E9" s="2">
        <f t="shared" si="0"/>
        <v>1722893719</v>
      </c>
      <c r="F9" s="2">
        <f t="shared" si="0"/>
        <v>3117019336</v>
      </c>
      <c r="G9" s="2">
        <f t="shared" si="0"/>
        <v>823949779</v>
      </c>
      <c r="H9" s="2">
        <f t="shared" si="0"/>
        <v>2312278285</v>
      </c>
      <c r="I9" s="2">
        <f>I7-I8-1</f>
        <v>3809745943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5"/>
      <c r="B10" s="15"/>
      <c r="C10" s="15"/>
      <c r="D10" s="15"/>
      <c r="E10" s="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9" t="s">
        <v>20</v>
      </c>
      <c r="B11" s="15">
        <v>906747347</v>
      </c>
      <c r="C11" s="15">
        <v>1558671127</v>
      </c>
      <c r="D11" s="15">
        <v>454684568</v>
      </c>
      <c r="E11" s="15">
        <v>1079827923</v>
      </c>
      <c r="F11" s="15">
        <v>1811426299</v>
      </c>
      <c r="G11" s="17">
        <v>510340006</v>
      </c>
      <c r="H11" s="17">
        <v>1301293831</v>
      </c>
      <c r="I11" s="17">
        <v>2107610304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8" t="s">
        <v>23</v>
      </c>
      <c r="B12" s="2">
        <v>2134280</v>
      </c>
      <c r="C12" s="2">
        <v>3139842</v>
      </c>
      <c r="D12" s="2">
        <v>1681805</v>
      </c>
      <c r="E12" s="2">
        <v>68825093</v>
      </c>
      <c r="F12" s="2">
        <v>112891310</v>
      </c>
      <c r="G12" s="12">
        <v>-11835886</v>
      </c>
      <c r="H12" s="12">
        <v>-13923613</v>
      </c>
      <c r="I12" s="12">
        <v>-18216865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9" t="s">
        <v>26</v>
      </c>
      <c r="B13" s="15">
        <f t="shared" ref="B13:I13" si="1">B9-B11+B12</f>
        <v>517903378</v>
      </c>
      <c r="C13" s="15">
        <f t="shared" si="1"/>
        <v>1063492993</v>
      </c>
      <c r="D13" s="15">
        <f t="shared" si="1"/>
        <v>237668398</v>
      </c>
      <c r="E13" s="15">
        <f t="shared" si="1"/>
        <v>711890889</v>
      </c>
      <c r="F13" s="15">
        <f t="shared" si="1"/>
        <v>1418484347</v>
      </c>
      <c r="G13" s="15">
        <f t="shared" si="1"/>
        <v>301773887</v>
      </c>
      <c r="H13" s="15">
        <f t="shared" si="1"/>
        <v>997060841</v>
      </c>
      <c r="I13" s="15">
        <f t="shared" si="1"/>
        <v>1683918774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9" t="s">
        <v>30</v>
      </c>
      <c r="B14" s="15"/>
      <c r="C14" s="15"/>
      <c r="D14" s="15"/>
      <c r="E14" s="15"/>
      <c r="F14" s="1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40</v>
      </c>
      <c r="B17" s="2">
        <v>74577</v>
      </c>
      <c r="C17" s="2">
        <v>153508</v>
      </c>
      <c r="D17" s="2">
        <v>43851</v>
      </c>
      <c r="E17" s="2">
        <v>31879928</v>
      </c>
      <c r="F17" s="2">
        <v>59809934</v>
      </c>
      <c r="G17" s="12">
        <v>43851</v>
      </c>
      <c r="H17" s="12">
        <v>210410</v>
      </c>
      <c r="I17" s="12">
        <v>254260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43</v>
      </c>
      <c r="B18" s="2">
        <v>68724349</v>
      </c>
      <c r="C18" s="2">
        <v>116853510</v>
      </c>
      <c r="D18" s="2">
        <v>52420239</v>
      </c>
      <c r="E18" s="2">
        <v>140398083</v>
      </c>
      <c r="F18" s="2">
        <v>250742183</v>
      </c>
      <c r="G18" s="12">
        <v>106746041</v>
      </c>
      <c r="H18" s="12">
        <v>212927429</v>
      </c>
      <c r="I18" s="12">
        <v>271227068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9" t="s">
        <v>45</v>
      </c>
      <c r="B20" s="2">
        <f t="shared" ref="B20:I20" si="2">B13-B15+B16+B17-B18</f>
        <v>449253606</v>
      </c>
      <c r="C20" s="2">
        <f t="shared" si="2"/>
        <v>946792991</v>
      </c>
      <c r="D20" s="2">
        <f t="shared" si="2"/>
        <v>185292010</v>
      </c>
      <c r="E20" s="2">
        <f t="shared" si="2"/>
        <v>603372734</v>
      </c>
      <c r="F20" s="2">
        <f t="shared" si="2"/>
        <v>1227552098</v>
      </c>
      <c r="G20" s="2">
        <f t="shared" si="2"/>
        <v>195071697</v>
      </c>
      <c r="H20" s="2">
        <f t="shared" si="2"/>
        <v>784343822</v>
      </c>
      <c r="I20" s="2">
        <f t="shared" si="2"/>
        <v>1412945966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50</v>
      </c>
      <c r="B21" s="2">
        <v>23192242</v>
      </c>
      <c r="C21" s="2">
        <v>48575420</v>
      </c>
      <c r="D21" s="2">
        <v>8982481</v>
      </c>
      <c r="E21" s="2">
        <v>30271774</v>
      </c>
      <c r="F21" s="2">
        <v>59637866</v>
      </c>
      <c r="G21" s="12">
        <v>10118341</v>
      </c>
      <c r="H21" s="12">
        <v>39787680</v>
      </c>
      <c r="I21" s="12">
        <v>70170581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9" t="s">
        <v>52</v>
      </c>
      <c r="B22" s="2">
        <f t="shared" ref="B22:I22" si="3">B20-B21</f>
        <v>426061364</v>
      </c>
      <c r="C22" s="2">
        <f t="shared" si="3"/>
        <v>898217571</v>
      </c>
      <c r="D22" s="2">
        <f t="shared" si="3"/>
        <v>176309529</v>
      </c>
      <c r="E22" s="2">
        <f t="shared" si="3"/>
        <v>573100960</v>
      </c>
      <c r="F22" s="2">
        <f t="shared" si="3"/>
        <v>1167914232</v>
      </c>
      <c r="G22" s="2">
        <f t="shared" si="3"/>
        <v>184953356</v>
      </c>
      <c r="H22" s="2">
        <f t="shared" si="3"/>
        <v>744556142</v>
      </c>
      <c r="I22" s="2">
        <f t="shared" si="3"/>
        <v>1342775385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54</v>
      </c>
      <c r="B23" s="2">
        <v>14591238</v>
      </c>
      <c r="C23" s="2">
        <v>24715417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3" t="s">
        <v>57</v>
      </c>
      <c r="B25" s="15">
        <f t="shared" ref="B25:I25" si="4">B22+B23</f>
        <v>440652602</v>
      </c>
      <c r="C25" s="15">
        <f t="shared" si="4"/>
        <v>922932988</v>
      </c>
      <c r="D25" s="15">
        <f t="shared" si="4"/>
        <v>176309529</v>
      </c>
      <c r="E25" s="15">
        <f t="shared" si="4"/>
        <v>573100960</v>
      </c>
      <c r="F25" s="15">
        <f t="shared" si="4"/>
        <v>1167914232</v>
      </c>
      <c r="G25" s="15">
        <f t="shared" si="4"/>
        <v>184953356</v>
      </c>
      <c r="H25" s="15">
        <f t="shared" si="4"/>
        <v>744556142</v>
      </c>
      <c r="I25" s="15">
        <f t="shared" si="4"/>
        <v>1342775385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5" t="s">
        <v>58</v>
      </c>
      <c r="B26" s="15">
        <v>-116515341</v>
      </c>
      <c r="C26" s="15">
        <v>-239554392</v>
      </c>
      <c r="D26" s="15">
        <v>-53772144</v>
      </c>
      <c r="E26" s="15">
        <v>-172794196</v>
      </c>
      <c r="F26" s="15">
        <v>-327388787</v>
      </c>
      <c r="G26" s="17">
        <v>-62289454</v>
      </c>
      <c r="H26" s="17">
        <v>-232510920</v>
      </c>
      <c r="I26" s="12">
        <v>-391164975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5"/>
      <c r="B27" s="15"/>
      <c r="C27" s="15"/>
      <c r="D27" s="15"/>
      <c r="E27" s="15"/>
      <c r="F27" s="1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9" t="s">
        <v>62</v>
      </c>
      <c r="B28" s="23">
        <f t="shared" ref="B28:I28" si="5">B25+B26</f>
        <v>324137261</v>
      </c>
      <c r="C28" s="23">
        <f t="shared" si="5"/>
        <v>683378596</v>
      </c>
      <c r="D28" s="23">
        <f t="shared" si="5"/>
        <v>122537385</v>
      </c>
      <c r="E28" s="23">
        <f t="shared" si="5"/>
        <v>400306764</v>
      </c>
      <c r="F28" s="23">
        <f t="shared" si="5"/>
        <v>840525445</v>
      </c>
      <c r="G28" s="23">
        <f t="shared" si="5"/>
        <v>122663902</v>
      </c>
      <c r="H28" s="23">
        <f t="shared" si="5"/>
        <v>512045222</v>
      </c>
      <c r="I28" s="23">
        <f t="shared" si="5"/>
        <v>951610410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/>
      <c r="B29" s="15"/>
      <c r="C29" s="15"/>
      <c r="D29" s="15"/>
      <c r="E29" s="15"/>
      <c r="F29" s="1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9" t="s">
        <v>66</v>
      </c>
      <c r="B30" s="24">
        <f>B28/('1'!B45/10)</f>
        <v>4.2263434670946571</v>
      </c>
      <c r="C30" s="24">
        <f>C28/('1'!C45/10)</f>
        <v>8.9104000442482896</v>
      </c>
      <c r="D30" s="24">
        <f>D28/('1'!D45/10)</f>
        <v>1.5977338580941882</v>
      </c>
      <c r="E30" s="24">
        <f>E28/('1'!E45/10)</f>
        <v>5.2194982818257438</v>
      </c>
      <c r="F30" s="24">
        <f>F28/('1'!F45/10)</f>
        <v>10.959397918163379</v>
      </c>
      <c r="G30" s="24">
        <f>G28/('1'!G45/10)</f>
        <v>1.5993834811420811</v>
      </c>
      <c r="H30" s="24">
        <f>H28/('1'!H45/10)</f>
        <v>5.1357136092755953</v>
      </c>
      <c r="I30" s="24">
        <f>I28/('1'!I45/10)</f>
        <v>9.5444666279208619</v>
      </c>
      <c r="J30" s="2"/>
      <c r="K30" s="2"/>
      <c r="L30" s="2"/>
      <c r="M30" s="2"/>
      <c r="N30" s="2"/>
      <c r="O30" s="2"/>
      <c r="P30" s="2"/>
      <c r="Q30" s="2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25">
      <c r="A31" s="19" t="s">
        <v>73</v>
      </c>
      <c r="B31" s="2">
        <f>'1'!B45/10</f>
        <v>76694491</v>
      </c>
      <c r="C31" s="2">
        <f>'1'!C45/10</f>
        <v>76694491</v>
      </c>
      <c r="D31" s="2">
        <f>'1'!D45/10</f>
        <v>76694491</v>
      </c>
      <c r="E31" s="2">
        <f>'1'!E45/10</f>
        <v>76694491</v>
      </c>
      <c r="F31" s="2">
        <f>'1'!F45/10</f>
        <v>76694491</v>
      </c>
      <c r="G31" s="2">
        <f>'1'!G45/10</f>
        <v>76694491</v>
      </c>
      <c r="H31" s="2">
        <f>'1'!H45/10</f>
        <v>99702838</v>
      </c>
      <c r="I31" s="2">
        <f>'1'!I45/10</f>
        <v>99702838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3" sqref="C23"/>
    </sheetView>
  </sheetViews>
  <sheetFormatPr defaultColWidth="12.625" defaultRowHeight="15" customHeight="1" x14ac:dyDescent="0.2"/>
  <cols>
    <col min="1" max="1" width="32.875" customWidth="1"/>
    <col min="2" max="5" width="13.125" customWidth="1"/>
    <col min="6" max="6" width="14" customWidth="1"/>
    <col min="7" max="7" width="15.375" customWidth="1"/>
    <col min="8" max="8" width="13.25" customWidth="1"/>
    <col min="9" max="9" width="14.3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2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3</v>
      </c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/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  <c r="G4" s="5" t="s">
        <v>6</v>
      </c>
      <c r="H4" s="5" t="s">
        <v>4</v>
      </c>
      <c r="I4" s="5" t="s"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42916</v>
      </c>
      <c r="C5" s="7">
        <v>43008</v>
      </c>
      <c r="D5" s="7">
        <v>43190</v>
      </c>
      <c r="E5" s="7">
        <v>43281</v>
      </c>
      <c r="F5" s="7">
        <v>43373</v>
      </c>
      <c r="G5" s="8">
        <v>43555</v>
      </c>
      <c r="H5" s="8">
        <v>43646</v>
      </c>
      <c r="I5" s="8">
        <v>43738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9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10</v>
      </c>
      <c r="B7" s="2">
        <v>4612386830</v>
      </c>
      <c r="C7" s="2">
        <v>9041199992</v>
      </c>
      <c r="D7" s="2">
        <v>2812193839</v>
      </c>
      <c r="E7" s="2">
        <v>6284567376</v>
      </c>
      <c r="F7" s="2">
        <v>11479338310</v>
      </c>
      <c r="G7" s="12">
        <v>2892101535</v>
      </c>
      <c r="H7" s="12">
        <v>7434496490</v>
      </c>
      <c r="I7" s="12">
        <v>13398345273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13</v>
      </c>
      <c r="B8" s="2">
        <v>-4694484160</v>
      </c>
      <c r="C8" s="2">
        <v>-8830334008</v>
      </c>
      <c r="D8" s="2">
        <v>-3587892274</v>
      </c>
      <c r="E8" s="2">
        <v>-7852109070</v>
      </c>
      <c r="F8" s="2">
        <v>-12180881315</v>
      </c>
      <c r="G8" s="12">
        <v>-3596598436</v>
      </c>
      <c r="H8" s="12">
        <v>-7635335487</v>
      </c>
      <c r="I8" s="12">
        <v>-12068165831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14</v>
      </c>
      <c r="B9" s="2">
        <v>-62649772</v>
      </c>
      <c r="C9" s="2">
        <v>-107200002</v>
      </c>
      <c r="D9" s="2">
        <v>-41776388</v>
      </c>
      <c r="E9" s="2">
        <v>-97322322</v>
      </c>
      <c r="F9" s="2">
        <v>-186313787</v>
      </c>
      <c r="G9" s="12">
        <v>-108571627</v>
      </c>
      <c r="H9" s="12">
        <v>-203542290</v>
      </c>
      <c r="I9" s="12">
        <v>-316954287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16</v>
      </c>
      <c r="B10" s="2">
        <v>-41030308</v>
      </c>
      <c r="C10" s="2">
        <v>-41030308</v>
      </c>
      <c r="D10" s="2">
        <v>-32132917</v>
      </c>
      <c r="E10" s="2">
        <v>-45143000</v>
      </c>
      <c r="F10" s="2">
        <v>-45142800</v>
      </c>
      <c r="G10" s="12">
        <v>-64466466</v>
      </c>
      <c r="H10" s="12">
        <v>-65585365</v>
      </c>
      <c r="I10" s="12">
        <v>-65609558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17</v>
      </c>
      <c r="B11" s="2">
        <v>-135252755</v>
      </c>
      <c r="C11" s="2">
        <v>-196869922</v>
      </c>
      <c r="D11" s="2">
        <v>-83434908</v>
      </c>
      <c r="E11" s="2">
        <v>-190682367</v>
      </c>
      <c r="F11" s="2">
        <v>-352345271</v>
      </c>
      <c r="G11" s="12">
        <v>-73825895</v>
      </c>
      <c r="H11" s="12">
        <v>-179456024</v>
      </c>
      <c r="I11" s="12">
        <v>-348454870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5"/>
      <c r="B12" s="16">
        <f t="shared" ref="B12:I12" si="0">SUM(B7:B11)</f>
        <v>-321030165</v>
      </c>
      <c r="C12" s="16">
        <f t="shared" si="0"/>
        <v>-134234248</v>
      </c>
      <c r="D12" s="16">
        <f t="shared" si="0"/>
        <v>-933042648</v>
      </c>
      <c r="E12" s="16">
        <f t="shared" si="0"/>
        <v>-1900689383</v>
      </c>
      <c r="F12" s="16">
        <f t="shared" si="0"/>
        <v>-1285344863</v>
      </c>
      <c r="G12" s="16">
        <f t="shared" si="0"/>
        <v>-951360889</v>
      </c>
      <c r="H12" s="16">
        <f t="shared" si="0"/>
        <v>-649422676</v>
      </c>
      <c r="I12" s="16">
        <f t="shared" si="0"/>
        <v>599160727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9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27</v>
      </c>
      <c r="B15" s="2">
        <v>-36526135</v>
      </c>
      <c r="C15" s="2">
        <v>-59039976</v>
      </c>
      <c r="D15" s="2">
        <v>-58300595</v>
      </c>
      <c r="E15" s="2">
        <v>-58240124</v>
      </c>
      <c r="F15" s="2">
        <v>-75072774</v>
      </c>
      <c r="G15" s="12">
        <v>-11125130</v>
      </c>
      <c r="H15" s="12">
        <v>-42163443</v>
      </c>
      <c r="I15" s="12">
        <v>-82928568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29</v>
      </c>
      <c r="B16" s="2">
        <v>-1000000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32</v>
      </c>
      <c r="B17" s="2"/>
      <c r="C17" s="2">
        <v>-1000000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2" t="s">
        <v>33</v>
      </c>
      <c r="B18" s="2"/>
      <c r="C18" s="2"/>
      <c r="D18" s="2"/>
      <c r="E18" s="2"/>
      <c r="F18" s="2"/>
      <c r="G18" s="12">
        <v>-250751940</v>
      </c>
      <c r="H18" s="12">
        <v>-250751940</v>
      </c>
      <c r="I18" s="12">
        <v>-250751940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36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39</v>
      </c>
      <c r="B20" s="2">
        <v>1277886</v>
      </c>
      <c r="C20" s="2">
        <v>1277886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5"/>
      <c r="B21" s="16">
        <f t="shared" ref="B21:I21" si="1">SUM(B15:B20)</f>
        <v>-36248249</v>
      </c>
      <c r="C21" s="16">
        <f t="shared" si="1"/>
        <v>-58762090</v>
      </c>
      <c r="D21" s="16">
        <f t="shared" si="1"/>
        <v>-58300595</v>
      </c>
      <c r="E21" s="16">
        <f t="shared" si="1"/>
        <v>-58240124</v>
      </c>
      <c r="F21" s="16">
        <f t="shared" si="1"/>
        <v>-75072774</v>
      </c>
      <c r="G21" s="16">
        <f t="shared" si="1"/>
        <v>-261877070</v>
      </c>
      <c r="H21" s="16">
        <f t="shared" si="1"/>
        <v>-292915383</v>
      </c>
      <c r="I21" s="16">
        <f t="shared" si="1"/>
        <v>-333680508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9" t="s">
        <v>47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49</v>
      </c>
      <c r="B24" s="2">
        <v>693519773</v>
      </c>
      <c r="C24" s="2">
        <v>619344614</v>
      </c>
      <c r="D24" s="2"/>
      <c r="E24" s="2">
        <v>45872825</v>
      </c>
      <c r="F24" s="2">
        <v>45872825</v>
      </c>
      <c r="G24" s="1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2" t="s">
        <v>51</v>
      </c>
      <c r="B25" s="2"/>
      <c r="C25" s="2"/>
      <c r="D25" s="2"/>
      <c r="E25" s="2"/>
      <c r="F25" s="2"/>
      <c r="G25" s="12">
        <v>-120684</v>
      </c>
      <c r="H25" s="12">
        <v>-2987736</v>
      </c>
      <c r="I25" s="12">
        <v>-5854788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2" t="s">
        <v>53</v>
      </c>
      <c r="B26" s="2"/>
      <c r="C26" s="2"/>
      <c r="D26" s="2"/>
      <c r="E26" s="2"/>
      <c r="F26" s="2"/>
      <c r="G26" s="20"/>
      <c r="H26" s="12">
        <v>-157069148</v>
      </c>
      <c r="I26" s="12">
        <v>-174722386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55</v>
      </c>
      <c r="B27" s="2">
        <v>-300061104</v>
      </c>
      <c r="C27" s="2">
        <v>-424921579</v>
      </c>
      <c r="D27" s="2">
        <v>-110501</v>
      </c>
      <c r="E27" s="2">
        <v>-617122990</v>
      </c>
      <c r="F27" s="2">
        <v>-620320530</v>
      </c>
      <c r="G27" s="12">
        <v>-459753</v>
      </c>
      <c r="H27" s="12">
        <v>-426032</v>
      </c>
      <c r="I27" s="12">
        <v>-301638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5"/>
      <c r="B28" s="16">
        <f t="shared" ref="B28:I28" si="2">SUM(B24:B27)</f>
        <v>393458669</v>
      </c>
      <c r="C28" s="16">
        <f t="shared" si="2"/>
        <v>194423035</v>
      </c>
      <c r="D28" s="16">
        <f t="shared" si="2"/>
        <v>-110501</v>
      </c>
      <c r="E28" s="16">
        <f t="shared" si="2"/>
        <v>-571250165</v>
      </c>
      <c r="F28" s="16">
        <f t="shared" si="2"/>
        <v>-574447705</v>
      </c>
      <c r="G28" s="16">
        <f t="shared" si="2"/>
        <v>-580437</v>
      </c>
      <c r="H28" s="16">
        <f t="shared" si="2"/>
        <v>-160482916</v>
      </c>
      <c r="I28" s="16">
        <f t="shared" si="2"/>
        <v>-180878812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60</v>
      </c>
      <c r="B30" s="15">
        <f t="shared" ref="B30:I30" si="3">SUM(B12,B21,B28)</f>
        <v>36180255</v>
      </c>
      <c r="C30" s="15">
        <f t="shared" si="3"/>
        <v>1426697</v>
      </c>
      <c r="D30" s="15">
        <f t="shared" si="3"/>
        <v>-991453744</v>
      </c>
      <c r="E30" s="15">
        <f t="shared" si="3"/>
        <v>-2530179672</v>
      </c>
      <c r="F30" s="15">
        <f t="shared" si="3"/>
        <v>-1934865342</v>
      </c>
      <c r="G30" s="15">
        <f t="shared" si="3"/>
        <v>-1213818396</v>
      </c>
      <c r="H30" s="15">
        <f t="shared" si="3"/>
        <v>-1102820975</v>
      </c>
      <c r="I30" s="15">
        <f t="shared" si="3"/>
        <v>84601407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9" t="s">
        <v>63</v>
      </c>
      <c r="B31" s="2">
        <v>152429314</v>
      </c>
      <c r="C31" s="2">
        <v>152429314</v>
      </c>
      <c r="D31" s="2">
        <v>-1384105201</v>
      </c>
      <c r="E31" s="2">
        <v>-1384105201</v>
      </c>
      <c r="F31" s="2">
        <v>-1384105201</v>
      </c>
      <c r="G31" s="12">
        <v>-2534131396</v>
      </c>
      <c r="H31" s="12">
        <v>-2534131396</v>
      </c>
      <c r="I31" s="12">
        <v>-2534131396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9" t="s">
        <v>64</v>
      </c>
      <c r="B32" s="15">
        <f t="shared" ref="B32:I32" si="4">SUM(B30:B31)</f>
        <v>188609569</v>
      </c>
      <c r="C32" s="15">
        <f t="shared" si="4"/>
        <v>153856011</v>
      </c>
      <c r="D32" s="15">
        <f t="shared" si="4"/>
        <v>-2375558945</v>
      </c>
      <c r="E32" s="15">
        <f t="shared" si="4"/>
        <v>-3914284873</v>
      </c>
      <c r="F32" s="15">
        <f t="shared" si="4"/>
        <v>-3318970543</v>
      </c>
      <c r="G32" s="15">
        <f t="shared" si="4"/>
        <v>-3747949792</v>
      </c>
      <c r="H32" s="15">
        <f t="shared" si="4"/>
        <v>-3636952371</v>
      </c>
      <c r="I32" s="15">
        <f t="shared" si="4"/>
        <v>-2449529989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B33" s="15"/>
      <c r="C33" s="15"/>
      <c r="D33" s="15"/>
      <c r="E33" s="15"/>
      <c r="F33" s="1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9" t="s">
        <v>70</v>
      </c>
      <c r="B34" s="25">
        <f>B12/('1'!B45/10)</f>
        <v>-4.1858308310566921</v>
      </c>
      <c r="C34" s="25">
        <f>C12/('1'!C45/10)</f>
        <v>-1.7502462856165248</v>
      </c>
      <c r="D34" s="25">
        <f>D12/('1'!D45/10)</f>
        <v>-12.165706243490161</v>
      </c>
      <c r="E34" s="25">
        <f>E12/('1'!E45/10)</f>
        <v>-24.782606393463123</v>
      </c>
      <c r="F34" s="25">
        <f>F12/('1'!F45/10)</f>
        <v>-16.759285396391771</v>
      </c>
      <c r="G34" s="25">
        <f>G12/('1'!G45/10)</f>
        <v>-12.404553137982232</v>
      </c>
      <c r="H34" s="25">
        <f>H12/('1'!H45/10)</f>
        <v>-6.5135826524817677</v>
      </c>
      <c r="I34" s="25">
        <f>I12/('1'!I45/10)</f>
        <v>6.009465116730178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9" t="s">
        <v>74</v>
      </c>
      <c r="B35" s="2">
        <f>'1'!B45/10</f>
        <v>76694491</v>
      </c>
      <c r="C35" s="2">
        <f>'1'!C45/10</f>
        <v>76694491</v>
      </c>
      <c r="D35" s="2">
        <f>'1'!D45/10</f>
        <v>76694491</v>
      </c>
      <c r="E35" s="2">
        <f>'1'!E45/10</f>
        <v>76694491</v>
      </c>
      <c r="F35" s="2">
        <f>'1'!F45/10</f>
        <v>76694491</v>
      </c>
      <c r="G35" s="2">
        <f>'1'!G45/10</f>
        <v>76694491</v>
      </c>
      <c r="H35" s="2">
        <f>'1'!H45/10</f>
        <v>99702838</v>
      </c>
      <c r="I35" s="2">
        <f>'1'!I45/10</f>
        <v>99702838</v>
      </c>
      <c r="J35" s="2"/>
      <c r="K35" s="2"/>
      <c r="L35" s="2"/>
      <c r="M35" s="2"/>
      <c r="N35" s="2"/>
      <c r="O35" s="2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9.5" customWidth="1"/>
    <col min="3" max="3" width="11.75" customWidth="1"/>
    <col min="4" max="4" width="12.375" customWidth="1"/>
    <col min="5" max="5" width="12.875" customWidth="1"/>
    <col min="6" max="6" width="14.12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87</v>
      </c>
    </row>
    <row r="3" spans="1:6" x14ac:dyDescent="0.25">
      <c r="A3" s="1" t="s">
        <v>3</v>
      </c>
    </row>
    <row r="4" spans="1:6" x14ac:dyDescent="0.25"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</row>
    <row r="5" spans="1:6" ht="15.75" x14ac:dyDescent="0.25">
      <c r="B5" s="7">
        <v>43100</v>
      </c>
      <c r="C5" s="7">
        <v>42825</v>
      </c>
      <c r="D5" s="7">
        <v>43373</v>
      </c>
      <c r="E5" s="7">
        <v>43465</v>
      </c>
      <c r="F5" s="7">
        <v>43190</v>
      </c>
    </row>
    <row r="6" spans="1:6" x14ac:dyDescent="0.25">
      <c r="A6" s="14" t="s">
        <v>88</v>
      </c>
      <c r="B6" s="27">
        <f>'2'!B28/'1'!B24</f>
        <v>4.5271783371087691E-2</v>
      </c>
      <c r="C6" s="27">
        <f>'2'!C28/'1'!C24</f>
        <v>9.4691375111118622E-2</v>
      </c>
      <c r="D6" s="27">
        <f>'2'!D28/'1'!D24</f>
        <v>1.5224239294866391E-2</v>
      </c>
      <c r="E6" s="27">
        <f>'2'!E28/'1'!E24</f>
        <v>4.0767325099098313E-2</v>
      </c>
      <c r="F6" s="27">
        <f>'2'!F28/'1'!F24</f>
        <v>8.8074197295520365E-2</v>
      </c>
    </row>
    <row r="7" spans="1:6" x14ac:dyDescent="0.25">
      <c r="A7" s="14" t="s">
        <v>89</v>
      </c>
      <c r="B7" s="27">
        <f>'2'!B28/'1'!B44</f>
        <v>0.18676233956706356</v>
      </c>
      <c r="C7" s="27">
        <f>'2'!C28/'1'!C44</f>
        <v>0.32612836391243927</v>
      </c>
      <c r="D7" s="27">
        <f>'2'!D28/'1'!D44</f>
        <v>5.373506342202828E-2</v>
      </c>
      <c r="E7" s="27">
        <f>'2'!E28/'1'!E44</f>
        <v>0.2236089940014809</v>
      </c>
      <c r="F7" s="27">
        <f>'2'!F28/'1'!F44</f>
        <v>0.37677603270115062</v>
      </c>
    </row>
    <row r="8" spans="1:6" x14ac:dyDescent="0.25">
      <c r="A8" s="14" t="s">
        <v>90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</row>
    <row r="9" spans="1:6" x14ac:dyDescent="0.25">
      <c r="A9" s="14" t="s">
        <v>91</v>
      </c>
      <c r="B9" s="29">
        <f>'1'!B15/'1'!B35</f>
        <v>1.4303285376104935</v>
      </c>
      <c r="C9" s="29">
        <f>'1'!C15/'1'!C35</f>
        <v>1.5618969182169675</v>
      </c>
      <c r="D9" s="29">
        <f>'1'!D15/'1'!D35</f>
        <v>1.4910741813450394</v>
      </c>
      <c r="E9" s="29">
        <f>'1'!E15/'1'!E35</f>
        <v>1.2866657411673295</v>
      </c>
      <c r="F9" s="29">
        <f>'1'!F15/'1'!F35</f>
        <v>1.4068163616513278</v>
      </c>
    </row>
    <row r="10" spans="1:6" x14ac:dyDescent="0.25">
      <c r="A10" s="14" t="s">
        <v>92</v>
      </c>
      <c r="B10" s="27">
        <f>'2'!B28/'2'!B8</f>
        <v>8.6198469524332355E-2</v>
      </c>
      <c r="C10" s="27">
        <f>'2'!C28/'2'!C8</f>
        <v>0.10197074906157789</v>
      </c>
      <c r="D10" s="27">
        <f>'2'!D28/'2'!D8</f>
        <v>7.3472451658649005E-2</v>
      </c>
      <c r="E10" s="27">
        <f>'2'!E28/'2'!E8</f>
        <v>8.4736940663922455E-2</v>
      </c>
      <c r="F10" s="27">
        <f>'2'!F28/'2'!F8</f>
        <v>9.9352655014685889E-2</v>
      </c>
    </row>
    <row r="11" spans="1:6" x14ac:dyDescent="0.25">
      <c r="A11" s="14" t="s">
        <v>93</v>
      </c>
      <c r="B11" s="27">
        <f>'2'!B13/'2'!B8</f>
        <v>0.13772708021087948</v>
      </c>
      <c r="C11" s="27">
        <f>'2'!C13/'2'!C8</f>
        <v>0.15868974789773693</v>
      </c>
      <c r="D11" s="27">
        <f>'2'!D13/'2'!D8</f>
        <v>0.14250410095534152</v>
      </c>
      <c r="E11" s="27">
        <f>'2'!E13/'2'!E8</f>
        <v>0.15069307202708174</v>
      </c>
      <c r="F11" s="27">
        <f>'2'!F13/'2'!F8</f>
        <v>0.16766914887534784</v>
      </c>
    </row>
    <row r="12" spans="1:6" x14ac:dyDescent="0.25">
      <c r="A12" s="14" t="s">
        <v>94</v>
      </c>
      <c r="B12" s="27">
        <f>'2'!B28/('1'!B44)</f>
        <v>0.18676233956706356</v>
      </c>
      <c r="C12" s="27">
        <f>'2'!C28/('1'!C44)</f>
        <v>0.32612836391243927</v>
      </c>
      <c r="D12" s="27">
        <f>'2'!D28/('1'!D44)</f>
        <v>5.373506342202828E-2</v>
      </c>
      <c r="E12" s="27">
        <f>'2'!E28/('1'!E44)</f>
        <v>0.2236089940014809</v>
      </c>
      <c r="F12" s="27">
        <f>'2'!F28/('1'!F44)</f>
        <v>0.37677603270115062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2020-04-11T14:56:27Z</dcterms:modified>
</cp:coreProperties>
</file>