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3" l="1"/>
  <c r="I48" i="3"/>
  <c r="I47" i="3"/>
  <c r="I44" i="3"/>
  <c r="J44" i="3"/>
  <c r="K44" i="3"/>
  <c r="I35" i="3"/>
  <c r="I27" i="3"/>
  <c r="I28" i="2"/>
  <c r="I46" i="2"/>
  <c r="I43" i="2"/>
  <c r="I34" i="2"/>
  <c r="I38" i="2" s="1"/>
  <c r="I14" i="2"/>
  <c r="I7" i="2"/>
  <c r="I56" i="1"/>
  <c r="I52" i="1"/>
  <c r="I55" i="1" s="1"/>
  <c r="I42" i="1"/>
  <c r="I34" i="1"/>
  <c r="I23" i="1"/>
  <c r="I19" i="1"/>
  <c r="I14" i="1"/>
  <c r="I10" i="1"/>
  <c r="I18" i="3"/>
  <c r="I15" i="2" l="1"/>
  <c r="I29" i="2" s="1"/>
  <c r="I39" i="2" s="1"/>
  <c r="I44" i="2" s="1"/>
  <c r="I45" i="2" s="1"/>
  <c r="I44" i="1"/>
  <c r="I54" i="1" s="1"/>
  <c r="I27" i="1"/>
  <c r="H47" i="3"/>
  <c r="G42" i="1"/>
  <c r="G44" i="1" s="1"/>
  <c r="G34" i="1"/>
  <c r="H35" i="3"/>
  <c r="H43" i="3"/>
  <c r="G49" i="3"/>
  <c r="H49" i="3"/>
  <c r="G43" i="3"/>
  <c r="G35" i="3"/>
  <c r="I28" i="3"/>
  <c r="G27" i="3"/>
  <c r="H27" i="3"/>
  <c r="G18" i="3"/>
  <c r="H18" i="3"/>
  <c r="G46" i="2"/>
  <c r="H46" i="2"/>
  <c r="G43" i="2"/>
  <c r="H43" i="2"/>
  <c r="G34" i="2"/>
  <c r="G38" i="2" s="1"/>
  <c r="H34" i="2"/>
  <c r="H38" i="2" s="1"/>
  <c r="G28" i="2"/>
  <c r="H28" i="2"/>
  <c r="G14" i="2"/>
  <c r="H14" i="2"/>
  <c r="G7" i="2"/>
  <c r="H7" i="2"/>
  <c r="G56" i="1"/>
  <c r="H56" i="1"/>
  <c r="G52" i="1"/>
  <c r="G55" i="1" s="1"/>
  <c r="H52" i="1"/>
  <c r="H55" i="1" s="1"/>
  <c r="H42" i="1"/>
  <c r="H34" i="1"/>
  <c r="G23" i="1"/>
  <c r="H23" i="1"/>
  <c r="G19" i="1"/>
  <c r="H19" i="1"/>
  <c r="G14" i="1"/>
  <c r="H14" i="1"/>
  <c r="G10" i="1"/>
  <c r="H10" i="1"/>
  <c r="H28" i="3" l="1"/>
  <c r="H48" i="3" s="1"/>
  <c r="H15" i="2"/>
  <c r="H29" i="2" s="1"/>
  <c r="H39" i="2" s="1"/>
  <c r="H44" i="2" s="1"/>
  <c r="H45" i="2" s="1"/>
  <c r="H44" i="1"/>
  <c r="H54" i="1" s="1"/>
  <c r="H27" i="1"/>
  <c r="G28" i="3"/>
  <c r="G48" i="3" s="1"/>
  <c r="G44" i="3"/>
  <c r="G47" i="3" s="1"/>
  <c r="G15" i="2"/>
  <c r="G29" i="2" s="1"/>
  <c r="G39" i="2" s="1"/>
  <c r="G44" i="2" s="1"/>
  <c r="G45" i="2" s="1"/>
  <c r="G54" i="1"/>
  <c r="G27" i="1"/>
  <c r="H44" i="3"/>
  <c r="C56" i="1"/>
  <c r="D56" i="1"/>
  <c r="E56" i="1"/>
  <c r="F56" i="1"/>
  <c r="B56" i="1"/>
  <c r="F49" i="3" l="1"/>
  <c r="C49" i="3"/>
  <c r="D49" i="3"/>
  <c r="E49" i="3"/>
  <c r="B49" i="3"/>
  <c r="C46" i="2"/>
  <c r="D46" i="2"/>
  <c r="E46" i="2"/>
  <c r="F46" i="2"/>
  <c r="B46" i="2"/>
  <c r="B34" i="1" l="1"/>
  <c r="C34" i="1"/>
  <c r="D34" i="1"/>
  <c r="E34" i="1"/>
  <c r="F34" i="1" l="1"/>
  <c r="B52" i="1"/>
  <c r="C52" i="1"/>
  <c r="D52" i="1"/>
  <c r="E52" i="1"/>
  <c r="E55" i="1" s="1"/>
  <c r="F52" i="1"/>
  <c r="B55" i="1" l="1"/>
  <c r="C55" i="1"/>
  <c r="D55" i="1"/>
  <c r="F55" i="1"/>
  <c r="B43" i="3"/>
  <c r="C43" i="3"/>
  <c r="D43" i="3"/>
  <c r="E43" i="3"/>
  <c r="F43" i="3"/>
  <c r="B35" i="3"/>
  <c r="C35" i="3"/>
  <c r="D35" i="3"/>
  <c r="E35" i="3"/>
  <c r="F35" i="3"/>
  <c r="B27" i="3"/>
  <c r="C27" i="3"/>
  <c r="D27" i="3"/>
  <c r="E27" i="3"/>
  <c r="F27" i="3"/>
  <c r="B18" i="3"/>
  <c r="C18" i="3"/>
  <c r="D18" i="3"/>
  <c r="E18" i="3"/>
  <c r="F18" i="3"/>
  <c r="B43" i="2"/>
  <c r="C43" i="2"/>
  <c r="D43" i="2"/>
  <c r="E43" i="2"/>
  <c r="F43" i="2"/>
  <c r="B34" i="2"/>
  <c r="B38" i="2" s="1"/>
  <c r="C34" i="2"/>
  <c r="C38" i="2" s="1"/>
  <c r="D34" i="2"/>
  <c r="D38" i="2" s="1"/>
  <c r="E34" i="2"/>
  <c r="E38" i="2" s="1"/>
  <c r="F34" i="2"/>
  <c r="F38" i="2" s="1"/>
  <c r="B28" i="2"/>
  <c r="C28" i="2"/>
  <c r="D28" i="2"/>
  <c r="E28" i="2"/>
  <c r="F28" i="2"/>
  <c r="B14" i="2"/>
  <c r="C14" i="2"/>
  <c r="D14" i="2"/>
  <c r="E14" i="2"/>
  <c r="F14" i="2"/>
  <c r="B7" i="2"/>
  <c r="B6" i="4" s="1"/>
  <c r="C7" i="2"/>
  <c r="D7" i="2"/>
  <c r="E7" i="2"/>
  <c r="F7" i="2"/>
  <c r="F6" i="4" s="1"/>
  <c r="B42" i="1"/>
  <c r="B13" i="4" s="1"/>
  <c r="C42" i="1"/>
  <c r="C13" i="4" s="1"/>
  <c r="D42" i="1"/>
  <c r="D13" i="4" s="1"/>
  <c r="E42" i="1"/>
  <c r="E13" i="4" s="1"/>
  <c r="F42" i="1"/>
  <c r="F13" i="4" s="1"/>
  <c r="B23" i="1"/>
  <c r="C23" i="1"/>
  <c r="D23" i="1"/>
  <c r="E23" i="1"/>
  <c r="F23" i="1"/>
  <c r="B19" i="1"/>
  <c r="C19" i="1"/>
  <c r="D19" i="1"/>
  <c r="E19" i="1"/>
  <c r="F19" i="1"/>
  <c r="B14" i="1"/>
  <c r="C14" i="1"/>
  <c r="D14" i="1"/>
  <c r="E14" i="1"/>
  <c r="E27" i="1" s="1"/>
  <c r="F14" i="1"/>
  <c r="B10" i="1"/>
  <c r="C10" i="1"/>
  <c r="D10" i="1"/>
  <c r="E10" i="1"/>
  <c r="F10" i="1"/>
  <c r="F27" i="1" l="1"/>
  <c r="B28" i="3"/>
  <c r="B44" i="3" s="1"/>
  <c r="B47" i="3" s="1"/>
  <c r="C28" i="3"/>
  <c r="C44" i="3" s="1"/>
  <c r="D28" i="3"/>
  <c r="D44" i="3" s="1"/>
  <c r="D47" i="3" s="1"/>
  <c r="E28" i="3"/>
  <c r="E48" i="3" s="1"/>
  <c r="F28" i="3"/>
  <c r="F48" i="3" s="1"/>
  <c r="C44" i="1"/>
  <c r="C54" i="1" s="1"/>
  <c r="C27" i="1"/>
  <c r="D44" i="1"/>
  <c r="D54" i="1" s="1"/>
  <c r="E15" i="2"/>
  <c r="E29" i="2" s="1"/>
  <c r="E6" i="4"/>
  <c r="D15" i="2"/>
  <c r="D29" i="2" s="1"/>
  <c r="D6" i="4"/>
  <c r="C15" i="2"/>
  <c r="C29" i="2" s="1"/>
  <c r="C7" i="4" s="1"/>
  <c r="C6" i="4"/>
  <c r="B15" i="2"/>
  <c r="B29" i="2" s="1"/>
  <c r="F15" i="2"/>
  <c r="F29" i="2" s="1"/>
  <c r="F7" i="4" s="1"/>
  <c r="E44" i="1"/>
  <c r="E54" i="1" s="1"/>
  <c r="B44" i="1"/>
  <c r="B54" i="1" s="1"/>
  <c r="F44" i="1"/>
  <c r="F54" i="1" s="1"/>
  <c r="D27" i="1"/>
  <c r="B27" i="1"/>
  <c r="C47" i="3" l="1"/>
  <c r="E44" i="3"/>
  <c r="E47" i="3" s="1"/>
  <c r="F44" i="3"/>
  <c r="F47" i="3" s="1"/>
  <c r="B48" i="3"/>
  <c r="C48" i="3"/>
  <c r="D48" i="3"/>
  <c r="C39" i="2"/>
  <c r="C44" i="2" s="1"/>
  <c r="C8" i="4" s="1"/>
  <c r="E39" i="2"/>
  <c r="E44" i="2" s="1"/>
  <c r="E9" i="4" s="1"/>
  <c r="E7" i="4"/>
  <c r="F39" i="2"/>
  <c r="F44" i="2" s="1"/>
  <c r="B39" i="2"/>
  <c r="B44" i="2" s="1"/>
  <c r="B7" i="4"/>
  <c r="D39" i="2"/>
  <c r="D44" i="2" s="1"/>
  <c r="D9" i="4" s="1"/>
  <c r="D7" i="4"/>
  <c r="C45" i="2" l="1"/>
  <c r="C9" i="4"/>
  <c r="C10" i="4"/>
  <c r="E10" i="4"/>
  <c r="E8" i="4"/>
  <c r="E45" i="2"/>
  <c r="D10" i="4"/>
  <c r="D8" i="4"/>
  <c r="D45" i="2"/>
  <c r="B8" i="4"/>
  <c r="B10" i="4"/>
  <c r="B45" i="2"/>
  <c r="B9" i="4"/>
  <c r="F10" i="4"/>
  <c r="F8" i="4"/>
  <c r="F45" i="2"/>
  <c r="F9" i="4"/>
</calcChain>
</file>

<file path=xl/sharedStrings.xml><?xml version="1.0" encoding="utf-8"?>
<sst xmlns="http://schemas.openxmlformats.org/spreadsheetml/2006/main" count="162" uniqueCount="129">
  <si>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</si>
  <si>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</si>
  <si>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</si>
  <si>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</si>
  <si>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</si>
  <si>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</si>
  <si>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</si>
  <si>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</si>
  <si>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</si>
  <si>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</si>
  <si>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</si>
  <si>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</si>
  <si>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Subordinated bond</t>
  </si>
  <si>
    <t>Deposits and other accounts</t>
  </si>
  <si>
    <t>Current/Al-wadeeah current accounts and other accounts</t>
  </si>
  <si>
    <t>Bills payable</t>
  </si>
  <si>
    <t>Savings bank/Mudaraba savings bank deposits</t>
  </si>
  <si>
    <t>Fixed deposits/Mudaraba fixed deposits</t>
  </si>
  <si>
    <t>Bearer certificates of deposit</t>
  </si>
  <si>
    <t>Other deposits</t>
  </si>
  <si>
    <t>Other liabilities</t>
  </si>
  <si>
    <t>Paid up capital</t>
  </si>
  <si>
    <t>Statutory reserve</t>
  </si>
  <si>
    <t>Revaluation reserve</t>
  </si>
  <si>
    <t>Other reserve</t>
  </si>
  <si>
    <t>Foreign currency translation reserve</t>
  </si>
  <si>
    <t>Retained earnings</t>
  </si>
  <si>
    <t>Non-controlling interest</t>
  </si>
  <si>
    <t>Interest income/profit on investments</t>
  </si>
  <si>
    <t>Interest paid/profit shared on deposits and borrowings etc.</t>
  </si>
  <si>
    <t>Net interest income/net profit on investments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</si>
  <si>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</si>
  <si>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</si>
  <si>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</si>
  <si>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</si>
  <si>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</si>
  <si>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</si>
  <si>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</si>
  <si>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</si>
  <si>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</si>
  <si>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</si>
  <si>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</si>
  <si>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</si>
  <si>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</si>
  <si>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</si>
  <si>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loans and advances/investments</t>
  </si>
  <si>
    <t>General provision</t>
  </si>
  <si>
    <t>Specific provision</t>
  </si>
  <si>
    <t>Provision for off-balance sheet items</t>
  </si>
  <si>
    <t>Provision for diminution in value of investments</t>
  </si>
  <si>
    <t>Other provisions</t>
  </si>
  <si>
    <t>Current</t>
  </si>
  <si>
    <t>Deferred</t>
  </si>
  <si>
    <t>Earnings per share (par value Taka 10)</t>
  </si>
  <si>
    <t>Interest receipts in cash</t>
  </si>
  <si>
    <t>Interest payments</t>
  </si>
  <si>
    <t>Dividend receipts</t>
  </si>
  <si>
    <t>Fees and commission receipts in cash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</si>
  <si>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</si>
  <si>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</si>
  <si>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</si>
  <si>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</si>
  <si>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</si>
  <si>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</si>
  <si>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</si>
  <si>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Sale of trading securities</t>
  </si>
  <si>
    <t>Purchase of trading securities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</si>
  <si>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</si>
  <si>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</si>
  <si>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</si>
  <si>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</si>
  <si>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</si>
  <si>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</si>
  <si>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</si>
  <si>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Purchase of fixed assets</t>
  </si>
  <si>
    <t>Sale of fixed assets</t>
  </si>
  <si>
    <t>Dividends paid</t>
  </si>
  <si>
    <t>Receipts from issue of loan capital &amp; debt security</t>
  </si>
  <si>
    <t>Payments for redemption of loan capital &amp; debt security</t>
  </si>
  <si>
    <t>Payment against lease obligation</t>
  </si>
  <si>
    <t>Receipts from issue of ordinary shares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</si>
  <si>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</si>
  <si>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</si>
  <si>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</si>
  <si>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</si>
  <si>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</si>
  <si>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</si>
  <si>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</si>
  <si>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Other borrowing</t>
  </si>
  <si>
    <t>-</t>
  </si>
  <si>
    <t>As at Quarter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</si>
  <si>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</si>
  <si>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</si>
  <si>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</si>
  <si>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</si>
  <si>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</si>
  <si>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Southeast Bank Limited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</si>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</sst>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wrapText="1"/>
    </xf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98" zoomScaleNormal="98" workbookViewId="0">
      <pane xSplit="1" ySplit="5" topLeftCell="H27" activePane="bottomRight" state="frozen"/>
      <selection pane="topRight" activeCell="B1" sqref="B1"/>
      <selection pane="bottomLeft" activeCell="A6" sqref="A6"/>
      <selection pane="bottomRight" activeCell="I46" sqref="I46"/>
    </sheetView>
  </sheetViews>
  <sheetFormatPr defaultRowHeight="15" x14ac:dyDescent="0.25"/>
  <cols>
    <col min="1" max="1" width="45.42578125" customWidth="1"/>
    <col min="2" max="2" width="16" bestFit="1" customWidth="1"/>
    <col min="3" max="5" width="14.85546875" bestFit="1" customWidth="1"/>
    <col min="6" max="6" width="16" bestFit="1" customWidth="1"/>
    <col min="7" max="7" width="15.85546875" customWidth="1"/>
    <col min="8" max="8" width="17.7109375" customWidth="1"/>
    <col min="9" max="9" width="20.140625" customWidth="1"/>
  </cols>
  <sheetData>
    <row r="1" spans="1:9" x14ac:dyDescent="0.25">
      <c r="A1" s="3" t="s">
        <v>96</v>
      </c>
    </row>
    <row r="2" spans="1:9" x14ac:dyDescent="0.25">
      <c r="A2" s="3" t="s">
        <v>125</v>
      </c>
    </row>
    <row r="3" spans="1:9" x14ac:dyDescent="0.25">
      <c r="A3" t="s">
        <v>90</v>
      </c>
    </row>
    <row r="4" spans="1:9" x14ac:dyDescent="0.25">
      <c r="B4" s="10" t="s">
        <v>86</v>
      </c>
      <c r="C4" s="10" t="s">
        <v>85</v>
      </c>
      <c r="D4" s="10" t="s">
        <v>87</v>
      </c>
      <c r="E4" s="10" t="s">
        <v>86</v>
      </c>
      <c r="F4" s="10" t="s">
        <v>85</v>
      </c>
      <c r="G4" s="18" t="s">
        <v>87</v>
      </c>
      <c r="H4" s="18" t="s">
        <v>86</v>
      </c>
      <c r="I4" s="18" t="s">
        <v>85</v>
      </c>
    </row>
    <row r="5" spans="1:9" ht="15.75" x14ac:dyDescent="0.25">
      <c r="B5" s="12">
        <v>42916</v>
      </c>
      <c r="C5" s="12">
        <v>43008</v>
      </c>
      <c r="D5" s="12">
        <v>43190</v>
      </c>
      <c r="E5" s="12">
        <v>43281</v>
      </c>
      <c r="F5" s="12">
        <v>43373</v>
      </c>
      <c r="G5" s="19">
        <v>43555</v>
      </c>
      <c r="H5" s="19">
        <v>43646</v>
      </c>
      <c r="I5" s="19">
        <v>43738</v>
      </c>
    </row>
    <row r="6" spans="1:9" x14ac:dyDescent="0.25">
      <c r="A6" s="13" t="s">
        <v>97</v>
      </c>
    </row>
    <row r="7" spans="1:9" x14ac:dyDescent="0.25">
      <c r="A7" s="14" t="s">
        <v>0</v>
      </c>
    </row>
    <row r="8" spans="1:9" x14ac:dyDescent="0.25">
      <c r="A8" t="s">
        <v>1</v>
      </c>
      <c r="B8" s="4">
        <v>3232360663</v>
      </c>
      <c r="C8" s="4">
        <v>2959217141</v>
      </c>
      <c r="D8" s="4">
        <v>3094770545</v>
      </c>
      <c r="E8" s="4">
        <v>3289553935</v>
      </c>
      <c r="F8" s="4">
        <v>3759879432</v>
      </c>
      <c r="G8" s="4">
        <v>3762407317</v>
      </c>
      <c r="H8" s="4">
        <v>3865829248</v>
      </c>
      <c r="I8" s="4">
        <v>4179956157</v>
      </c>
    </row>
    <row r="9" spans="1:9" ht="30" x14ac:dyDescent="0.25">
      <c r="A9" s="1" t="s">
        <v>2</v>
      </c>
      <c r="B9" s="4">
        <v>15668021320</v>
      </c>
      <c r="C9" s="4">
        <v>16523441766</v>
      </c>
      <c r="D9" s="4">
        <v>17656536116</v>
      </c>
      <c r="E9" s="4">
        <v>18782879973</v>
      </c>
      <c r="F9" s="4">
        <v>15803469360</v>
      </c>
      <c r="G9">
        <v>17827171758</v>
      </c>
      <c r="H9">
        <v>18825070492</v>
      </c>
      <c r="I9" s="4">
        <v>18489837153</v>
      </c>
    </row>
    <row r="10" spans="1:9" s="3" customFormat="1" x14ac:dyDescent="0.25">
      <c r="A10" s="6"/>
      <c r="B10" s="5">
        <f t="shared" ref="B10:I10" si="0">SUM(B8:B9)</f>
        <v>18900381983</v>
      </c>
      <c r="C10" s="5">
        <f t="shared" si="0"/>
        <v>19482658907</v>
      </c>
      <c r="D10" s="5">
        <f t="shared" si="0"/>
        <v>20751306661</v>
      </c>
      <c r="E10" s="5">
        <f t="shared" si="0"/>
        <v>22072433908</v>
      </c>
      <c r="F10" s="5">
        <f t="shared" si="0"/>
        <v>19563348792</v>
      </c>
      <c r="G10" s="5">
        <f t="shared" si="0"/>
        <v>21589579075</v>
      </c>
      <c r="H10" s="5">
        <f t="shared" si="0"/>
        <v>22690899740</v>
      </c>
      <c r="I10" s="5">
        <f t="shared" si="0"/>
        <v>22669793310</v>
      </c>
    </row>
    <row r="11" spans="1:9" x14ac:dyDescent="0.25">
      <c r="A11" s="15" t="s">
        <v>98</v>
      </c>
      <c r="B11" s="4"/>
      <c r="C11" s="4"/>
      <c r="D11" s="4"/>
      <c r="E11" s="4"/>
      <c r="F11" s="4"/>
    </row>
    <row r="12" spans="1:9" x14ac:dyDescent="0.25">
      <c r="A12" t="s">
        <v>3</v>
      </c>
      <c r="B12" s="4">
        <v>1857554221</v>
      </c>
      <c r="C12" s="4">
        <v>833276923</v>
      </c>
      <c r="D12" s="4">
        <v>2527837409</v>
      </c>
      <c r="E12" s="4">
        <v>4044920905</v>
      </c>
      <c r="F12" s="4">
        <v>3306883030</v>
      </c>
      <c r="G12" s="4">
        <v>5572256841</v>
      </c>
      <c r="H12" s="4">
        <v>4667550085</v>
      </c>
      <c r="I12" s="4">
        <v>4819017540</v>
      </c>
    </row>
    <row r="13" spans="1:9" x14ac:dyDescent="0.25">
      <c r="A13" t="s">
        <v>4</v>
      </c>
      <c r="B13" s="4">
        <v>3478696855</v>
      </c>
      <c r="C13" s="4">
        <v>1929974242</v>
      </c>
      <c r="D13" s="4">
        <v>3059380270</v>
      </c>
      <c r="E13" s="4">
        <v>4246257059</v>
      </c>
      <c r="F13" s="4">
        <v>3681172446</v>
      </c>
      <c r="G13" s="4">
        <v>5986003311</v>
      </c>
      <c r="H13" s="4">
        <v>4977755963</v>
      </c>
      <c r="I13" s="4">
        <v>2037111923</v>
      </c>
    </row>
    <row r="14" spans="1:9" s="3" customFormat="1" x14ac:dyDescent="0.25">
      <c r="B14" s="5">
        <f t="shared" ref="B14:I14" si="1">SUM(B12:B13)</f>
        <v>5336251076</v>
      </c>
      <c r="C14" s="5">
        <f t="shared" si="1"/>
        <v>2763251165</v>
      </c>
      <c r="D14" s="5">
        <f t="shared" si="1"/>
        <v>5587217679</v>
      </c>
      <c r="E14" s="5">
        <f t="shared" si="1"/>
        <v>8291177964</v>
      </c>
      <c r="F14" s="5">
        <f t="shared" si="1"/>
        <v>6988055476</v>
      </c>
      <c r="G14" s="5">
        <f t="shared" si="1"/>
        <v>11558260152</v>
      </c>
      <c r="H14" s="5">
        <f t="shared" si="1"/>
        <v>9645306048</v>
      </c>
      <c r="I14" s="5">
        <f t="shared" si="1"/>
        <v>6856129463</v>
      </c>
    </row>
    <row r="15" spans="1:9" x14ac:dyDescent="0.25">
      <c r="A15" s="15" t="s">
        <v>5</v>
      </c>
      <c r="B15" s="4">
        <v>293396150</v>
      </c>
      <c r="C15" s="4">
        <v>1304100000</v>
      </c>
      <c r="D15" s="4">
        <v>8414580000</v>
      </c>
      <c r="E15" s="4">
        <v>6467837800</v>
      </c>
      <c r="F15" s="4">
        <v>5046300000</v>
      </c>
      <c r="G15" s="4">
        <v>3835050000</v>
      </c>
      <c r="H15" s="4">
        <v>7440060000</v>
      </c>
      <c r="I15" s="4">
        <v>4498970000</v>
      </c>
    </row>
    <row r="16" spans="1:9" x14ac:dyDescent="0.25">
      <c r="A16" s="15" t="s">
        <v>6</v>
      </c>
      <c r="B16" s="4"/>
      <c r="C16" s="4"/>
      <c r="D16" s="4"/>
      <c r="E16" s="4"/>
      <c r="F16" s="4"/>
    </row>
    <row r="17" spans="1:9" x14ac:dyDescent="0.25">
      <c r="A17" t="s">
        <v>7</v>
      </c>
      <c r="B17" s="4">
        <v>48979452562</v>
      </c>
      <c r="C17" s="4">
        <v>48644719283</v>
      </c>
      <c r="D17" s="4">
        <v>49195417357</v>
      </c>
      <c r="E17" s="4">
        <v>47431879865</v>
      </c>
      <c r="F17" s="4">
        <v>49039980491</v>
      </c>
      <c r="G17" s="4">
        <v>51894950325</v>
      </c>
      <c r="H17" s="4">
        <v>53005877556</v>
      </c>
      <c r="I17" s="4">
        <v>67809418243</v>
      </c>
    </row>
    <row r="18" spans="1:9" x14ac:dyDescent="0.25">
      <c r="A18" t="s">
        <v>8</v>
      </c>
      <c r="B18" s="4">
        <v>10528455527</v>
      </c>
      <c r="C18" s="4">
        <v>12606866806</v>
      </c>
      <c r="D18" s="4">
        <v>13012323235</v>
      </c>
      <c r="E18" s="4">
        <v>13157967468</v>
      </c>
      <c r="F18" s="4">
        <v>12851223432</v>
      </c>
      <c r="G18" s="4">
        <v>14649159245</v>
      </c>
      <c r="H18" s="4">
        <v>15159907058</v>
      </c>
      <c r="I18" s="4">
        <v>15145658185</v>
      </c>
    </row>
    <row r="19" spans="1:9" s="3" customFormat="1" x14ac:dyDescent="0.25">
      <c r="B19" s="5">
        <f t="shared" ref="B19:I19" si="2">SUM(B17:B18)</f>
        <v>59507908089</v>
      </c>
      <c r="C19" s="5">
        <f t="shared" si="2"/>
        <v>61251586089</v>
      </c>
      <c r="D19" s="5">
        <f t="shared" si="2"/>
        <v>62207740592</v>
      </c>
      <c r="E19" s="5">
        <f t="shared" si="2"/>
        <v>60589847333</v>
      </c>
      <c r="F19" s="5">
        <f t="shared" si="2"/>
        <v>61891203923</v>
      </c>
      <c r="G19" s="5">
        <f t="shared" si="2"/>
        <v>66544109570</v>
      </c>
      <c r="H19" s="5">
        <f t="shared" si="2"/>
        <v>68165784614</v>
      </c>
      <c r="I19" s="5">
        <f t="shared" si="2"/>
        <v>82955076428</v>
      </c>
    </row>
    <row r="20" spans="1:9" x14ac:dyDescent="0.25">
      <c r="A20" s="15" t="s">
        <v>99</v>
      </c>
      <c r="B20" s="4"/>
      <c r="C20" s="4"/>
      <c r="D20" s="4"/>
      <c r="E20" s="4"/>
      <c r="F20" s="4"/>
    </row>
    <row r="21" spans="1:9" x14ac:dyDescent="0.25">
      <c r="A21" t="s">
        <v>9</v>
      </c>
      <c r="B21" s="4">
        <v>195325213132</v>
      </c>
      <c r="C21" s="4">
        <v>207918085660</v>
      </c>
      <c r="D21" s="4">
        <v>231130616390</v>
      </c>
      <c r="E21" s="4">
        <v>241308818699</v>
      </c>
      <c r="F21" s="4">
        <v>246410367386</v>
      </c>
      <c r="G21" s="4">
        <v>262441321783</v>
      </c>
      <c r="H21" s="4">
        <v>273402267074</v>
      </c>
      <c r="I21" s="4">
        <v>273059255592</v>
      </c>
    </row>
    <row r="22" spans="1:9" x14ac:dyDescent="0.25">
      <c r="A22" t="s">
        <v>10</v>
      </c>
      <c r="B22" s="4">
        <v>11632148852</v>
      </c>
      <c r="C22" s="4">
        <v>9828173786</v>
      </c>
      <c r="D22" s="4">
        <v>11971101637</v>
      </c>
      <c r="E22" s="4">
        <v>16005351606</v>
      </c>
      <c r="F22" s="4">
        <v>13607188294</v>
      </c>
      <c r="G22" s="4">
        <v>14498141068</v>
      </c>
      <c r="H22" s="4">
        <v>16872696374</v>
      </c>
      <c r="I22" s="20">
        <v>15635979843</v>
      </c>
    </row>
    <row r="23" spans="1:9" s="3" customFormat="1" x14ac:dyDescent="0.25">
      <c r="B23" s="5">
        <f t="shared" ref="B23:I23" si="3">SUM(B21:B22)</f>
        <v>206957361984</v>
      </c>
      <c r="C23" s="5">
        <f t="shared" si="3"/>
        <v>217746259446</v>
      </c>
      <c r="D23" s="5">
        <f t="shared" si="3"/>
        <v>243101718027</v>
      </c>
      <c r="E23" s="5">
        <f t="shared" si="3"/>
        <v>257314170305</v>
      </c>
      <c r="F23" s="5">
        <f t="shared" si="3"/>
        <v>260017555680</v>
      </c>
      <c r="G23" s="5">
        <f t="shared" si="3"/>
        <v>276939462851</v>
      </c>
      <c r="H23" s="5">
        <f t="shared" si="3"/>
        <v>290274963448</v>
      </c>
      <c r="I23" s="5">
        <f t="shared" si="3"/>
        <v>288695235435</v>
      </c>
    </row>
    <row r="24" spans="1:9" s="3" customFormat="1" x14ac:dyDescent="0.25">
      <c r="A24" s="14" t="s">
        <v>100</v>
      </c>
      <c r="B24" s="5">
        <v>9375025387</v>
      </c>
      <c r="C24" s="5">
        <v>9349480950</v>
      </c>
      <c r="D24" s="5">
        <v>9277947258</v>
      </c>
      <c r="E24" s="5">
        <v>9342252135</v>
      </c>
      <c r="F24" s="5">
        <v>9308544857</v>
      </c>
      <c r="G24" s="3">
        <v>9297466426</v>
      </c>
      <c r="H24" s="3">
        <v>9320203659</v>
      </c>
      <c r="I24" s="3">
        <v>9379361888</v>
      </c>
    </row>
    <row r="25" spans="1:9" s="3" customFormat="1" x14ac:dyDescent="0.25">
      <c r="A25" s="14" t="s">
        <v>68</v>
      </c>
      <c r="B25" s="5">
        <v>3460519811</v>
      </c>
      <c r="C25" s="5">
        <v>3753677774</v>
      </c>
      <c r="D25" s="5">
        <v>3562190974</v>
      </c>
      <c r="E25" s="5">
        <v>3790340711</v>
      </c>
      <c r="F25" s="5">
        <v>4171509399</v>
      </c>
      <c r="G25" s="3">
        <v>4323765792</v>
      </c>
      <c r="H25" s="3">
        <v>4267566713</v>
      </c>
      <c r="I25" s="3">
        <v>4311012852</v>
      </c>
    </row>
    <row r="26" spans="1:9" s="3" customFormat="1" x14ac:dyDescent="0.25">
      <c r="A26" s="14" t="s">
        <v>101</v>
      </c>
      <c r="B26" s="5"/>
      <c r="C26" s="5"/>
      <c r="D26" s="5"/>
      <c r="E26" s="5"/>
      <c r="F26" s="5"/>
    </row>
    <row r="27" spans="1:9" s="3" customFormat="1" x14ac:dyDescent="0.25">
      <c r="B27" s="5">
        <f t="shared" ref="B27:D27" si="4">B26+B25+B24+B23+B19+B15+B14+B10</f>
        <v>303830844480</v>
      </c>
      <c r="C27" s="5">
        <f t="shared" si="4"/>
        <v>315651014331</v>
      </c>
      <c r="D27" s="5">
        <f t="shared" si="4"/>
        <v>352902701191</v>
      </c>
      <c r="E27" s="5">
        <f>E26+E25+E24+E23+E19+E15+E14+E10</f>
        <v>367868060156</v>
      </c>
      <c r="F27" s="5">
        <f>F26+F25+F24+F23+F19+F15+F14+F10+1</f>
        <v>366986518128</v>
      </c>
      <c r="G27" s="5">
        <f t="shared" ref="G27:I27" si="5">G26+G25+G24+G23+G19+G15+G14+G10+1</f>
        <v>394087693867</v>
      </c>
      <c r="H27" s="5">
        <f t="shared" si="5"/>
        <v>411804784223</v>
      </c>
      <c r="I27" s="5">
        <f t="shared" si="5"/>
        <v>419365579377</v>
      </c>
    </row>
    <row r="28" spans="1:9" x14ac:dyDescent="0.25">
      <c r="B28" s="4"/>
      <c r="C28" s="4"/>
      <c r="D28" s="4"/>
      <c r="E28" s="4"/>
      <c r="F28" s="4"/>
    </row>
    <row r="29" spans="1:9" x14ac:dyDescent="0.25">
      <c r="A29" s="13" t="s">
        <v>102</v>
      </c>
      <c r="B29" s="4"/>
      <c r="C29" s="4"/>
      <c r="D29" s="4"/>
      <c r="E29" s="4"/>
      <c r="F29" s="4"/>
    </row>
    <row r="30" spans="1:9" x14ac:dyDescent="0.25">
      <c r="A30" s="15" t="s">
        <v>11</v>
      </c>
      <c r="B30" s="4"/>
      <c r="C30" s="4"/>
      <c r="D30" s="4"/>
      <c r="E30" s="4"/>
      <c r="F30" s="4"/>
    </row>
    <row r="31" spans="1:9" x14ac:dyDescent="0.25">
      <c r="A31" s="15" t="s">
        <v>103</v>
      </c>
      <c r="B31" s="4"/>
      <c r="C31" s="4"/>
      <c r="D31" s="4"/>
      <c r="E31" s="4"/>
      <c r="F31" s="4"/>
    </row>
    <row r="32" spans="1:9" x14ac:dyDescent="0.25">
      <c r="A32" s="15" t="s">
        <v>12</v>
      </c>
      <c r="B32" s="4">
        <v>8000000000</v>
      </c>
      <c r="C32" s="4">
        <v>8000000000</v>
      </c>
      <c r="D32" s="4">
        <v>7400000000</v>
      </c>
      <c r="E32" s="4">
        <v>7400000000</v>
      </c>
      <c r="F32" s="4">
        <v>12400000000</v>
      </c>
      <c r="G32" s="4">
        <v>11800000000</v>
      </c>
      <c r="H32" s="4">
        <v>11800000000</v>
      </c>
      <c r="I32" s="4">
        <v>11800000000</v>
      </c>
    </row>
    <row r="33" spans="1:9" x14ac:dyDescent="0.25">
      <c r="A33" s="15" t="s">
        <v>88</v>
      </c>
      <c r="B33" s="4">
        <v>10668655954</v>
      </c>
      <c r="C33" s="4">
        <v>9708448707</v>
      </c>
      <c r="D33" s="4">
        <v>10909117248</v>
      </c>
      <c r="E33" s="4">
        <v>14531194815</v>
      </c>
      <c r="F33" s="4">
        <v>11013731975</v>
      </c>
      <c r="G33" s="4">
        <v>10490705656</v>
      </c>
      <c r="H33" s="4">
        <v>13609740919</v>
      </c>
      <c r="I33" s="4">
        <v>10796732260</v>
      </c>
    </row>
    <row r="34" spans="1:9" s="3" customFormat="1" x14ac:dyDescent="0.25">
      <c r="B34" s="5">
        <f t="shared" ref="B34:C34" si="6">SUM(B31:B32)+B33</f>
        <v>18668655954</v>
      </c>
      <c r="C34" s="5">
        <f t="shared" si="6"/>
        <v>17708448707</v>
      </c>
      <c r="D34" s="5">
        <f>SUM(D31:D32)+D33</f>
        <v>18309117248</v>
      </c>
      <c r="E34" s="5">
        <f>SUM(E31:E32)+E33</f>
        <v>21931194815</v>
      </c>
      <c r="F34" s="5">
        <f>SUM(F31:F32)+F33</f>
        <v>23413731975</v>
      </c>
      <c r="G34" s="5">
        <f>SUM(G31:G32)+G33</f>
        <v>22290705656</v>
      </c>
      <c r="H34" s="5">
        <f t="shared" ref="H34:I34" si="7">SUM(H31:H32)+H33</f>
        <v>25409740919</v>
      </c>
      <c r="I34" s="5">
        <f t="shared" si="7"/>
        <v>22596732260</v>
      </c>
    </row>
    <row r="35" spans="1:9" x14ac:dyDescent="0.25">
      <c r="A35" s="15" t="s">
        <v>13</v>
      </c>
      <c r="B35" s="4"/>
      <c r="C35" s="4"/>
      <c r="D35" s="4"/>
      <c r="E35" s="4"/>
      <c r="F35" s="4"/>
    </row>
    <row r="36" spans="1:9" x14ac:dyDescent="0.25">
      <c r="A36" t="s">
        <v>14</v>
      </c>
      <c r="B36" s="4">
        <v>34397127163</v>
      </c>
      <c r="C36" s="4">
        <v>33741396895</v>
      </c>
      <c r="D36" s="4">
        <v>39612785627</v>
      </c>
      <c r="E36" s="4">
        <v>39726532427</v>
      </c>
      <c r="F36" s="4">
        <v>41043843799</v>
      </c>
      <c r="G36" s="4">
        <v>47936715563</v>
      </c>
      <c r="H36" s="4">
        <v>49925643021</v>
      </c>
      <c r="I36" s="4">
        <v>48233039404</v>
      </c>
    </row>
    <row r="37" spans="1:9" x14ac:dyDescent="0.25">
      <c r="A37" t="s">
        <v>15</v>
      </c>
      <c r="B37" s="4">
        <v>3610750654</v>
      </c>
      <c r="C37" s="4">
        <v>3315415533</v>
      </c>
      <c r="D37" s="4">
        <v>4311621848</v>
      </c>
      <c r="E37" s="4">
        <v>8859311908</v>
      </c>
      <c r="F37" s="4">
        <v>2957592515</v>
      </c>
      <c r="G37" s="4">
        <v>3234872377</v>
      </c>
      <c r="H37" s="4">
        <v>8004337704</v>
      </c>
      <c r="I37" s="4">
        <v>4138606343</v>
      </c>
    </row>
    <row r="38" spans="1:9" x14ac:dyDescent="0.25">
      <c r="A38" t="s">
        <v>16</v>
      </c>
      <c r="B38" s="4">
        <v>21735788622</v>
      </c>
      <c r="C38" s="4">
        <v>23016081858</v>
      </c>
      <c r="D38" s="4">
        <v>23783580007</v>
      </c>
      <c r="E38" s="4">
        <v>24171996161</v>
      </c>
      <c r="F38" s="4">
        <v>25873432331</v>
      </c>
      <c r="G38" s="4">
        <v>28425986251</v>
      </c>
      <c r="H38" s="4">
        <v>29136400158</v>
      </c>
      <c r="I38" s="4">
        <v>29919087571</v>
      </c>
    </row>
    <row r="39" spans="1:9" x14ac:dyDescent="0.25">
      <c r="A39" t="s">
        <v>17</v>
      </c>
      <c r="B39" s="4">
        <v>178126045145</v>
      </c>
      <c r="C39" s="4">
        <v>188027983322</v>
      </c>
      <c r="D39" s="4">
        <v>213206153392</v>
      </c>
      <c r="E39" s="4">
        <v>216024055262</v>
      </c>
      <c r="F39" s="4">
        <v>214181682291</v>
      </c>
      <c r="G39" s="4">
        <v>230084183995</v>
      </c>
      <c r="H39" s="4">
        <v>236023789589</v>
      </c>
      <c r="I39" s="11">
        <v>248129548611</v>
      </c>
    </row>
    <row r="40" spans="1:9" x14ac:dyDescent="0.25">
      <c r="A40" t="s">
        <v>18</v>
      </c>
      <c r="B40" s="4"/>
      <c r="C40" s="4"/>
      <c r="D40" s="4"/>
      <c r="E40" s="4"/>
      <c r="F40" s="4"/>
    </row>
    <row r="41" spans="1:9" x14ac:dyDescent="0.25">
      <c r="A41" t="s">
        <v>19</v>
      </c>
      <c r="B41" s="4"/>
      <c r="C41" s="4"/>
      <c r="D41" s="4"/>
      <c r="E41" s="4"/>
      <c r="F41" s="4"/>
    </row>
    <row r="42" spans="1:9" x14ac:dyDescent="0.25">
      <c r="B42" s="5">
        <f t="shared" ref="B42:I42" si="8">SUM(B36:B41)</f>
        <v>237869711584</v>
      </c>
      <c r="C42" s="5">
        <f t="shared" si="8"/>
        <v>248100877608</v>
      </c>
      <c r="D42" s="5">
        <f t="shared" si="8"/>
        <v>280914140874</v>
      </c>
      <c r="E42" s="5">
        <f t="shared" si="8"/>
        <v>288781895758</v>
      </c>
      <c r="F42" s="5">
        <f t="shared" si="8"/>
        <v>284056550936</v>
      </c>
      <c r="G42" s="5">
        <f>SUM(G36:G41)</f>
        <v>309681758186</v>
      </c>
      <c r="H42" s="5">
        <f t="shared" si="8"/>
        <v>323090170472</v>
      </c>
      <c r="I42" s="5">
        <f t="shared" si="8"/>
        <v>330420281929</v>
      </c>
    </row>
    <row r="43" spans="1:9" x14ac:dyDescent="0.25">
      <c r="A43" s="15" t="s">
        <v>20</v>
      </c>
      <c r="B43" s="4">
        <v>21508841285</v>
      </c>
      <c r="C43" s="4">
        <v>22922300615</v>
      </c>
      <c r="D43" s="4">
        <v>27263133478</v>
      </c>
      <c r="E43" s="4">
        <v>29886731795</v>
      </c>
      <c r="F43" s="4">
        <v>31246606804</v>
      </c>
      <c r="G43" s="4">
        <v>33604862678</v>
      </c>
      <c r="H43" s="4">
        <v>32871382129</v>
      </c>
      <c r="I43" s="4">
        <v>35208659591</v>
      </c>
    </row>
    <row r="44" spans="1:9" s="3" customFormat="1" x14ac:dyDescent="0.25">
      <c r="B44" s="5">
        <f t="shared" ref="B44:I44" si="9">B43+B42+B34</f>
        <v>278047208823</v>
      </c>
      <c r="C44" s="5">
        <f t="shared" si="9"/>
        <v>288731626930</v>
      </c>
      <c r="D44" s="5">
        <f t="shared" si="9"/>
        <v>326486391600</v>
      </c>
      <c r="E44" s="5">
        <f t="shared" si="9"/>
        <v>340599822368</v>
      </c>
      <c r="F44" s="5">
        <f t="shared" si="9"/>
        <v>338716889715</v>
      </c>
      <c r="G44" s="5">
        <f>G43+G42+G34</f>
        <v>365577326520</v>
      </c>
      <c r="H44" s="5">
        <f t="shared" si="9"/>
        <v>381371293520</v>
      </c>
      <c r="I44" s="5">
        <f t="shared" si="9"/>
        <v>388225673780</v>
      </c>
    </row>
    <row r="45" spans="1:9" x14ac:dyDescent="0.25">
      <c r="A45" s="15" t="s">
        <v>104</v>
      </c>
      <c r="B45" s="4"/>
      <c r="C45" s="4"/>
      <c r="D45" s="4"/>
      <c r="E45" s="4"/>
      <c r="F45" s="4"/>
      <c r="I45" t="s">
        <v>128</v>
      </c>
    </row>
    <row r="46" spans="1:9" x14ac:dyDescent="0.25">
      <c r="A46" t="s">
        <v>21</v>
      </c>
      <c r="B46" s="4">
        <v>9169501760</v>
      </c>
      <c r="C46" s="4">
        <v>9169501760</v>
      </c>
      <c r="D46" s="4">
        <v>9169501760</v>
      </c>
      <c r="E46" s="4">
        <v>9169501760</v>
      </c>
      <c r="F46" s="4">
        <v>10544927020</v>
      </c>
      <c r="G46">
        <v>10544927020</v>
      </c>
      <c r="H46" s="4">
        <v>11599419720</v>
      </c>
      <c r="I46" s="4">
        <v>11599419720</v>
      </c>
    </row>
    <row r="47" spans="1:9" x14ac:dyDescent="0.25">
      <c r="A47" t="s">
        <v>22</v>
      </c>
      <c r="B47" s="4">
        <v>9170000000</v>
      </c>
      <c r="C47" s="4">
        <v>9170000000</v>
      </c>
      <c r="D47" s="4">
        <v>9170000000</v>
      </c>
      <c r="E47" s="4">
        <v>9170000000</v>
      </c>
      <c r="F47" s="4">
        <v>10010866463</v>
      </c>
      <c r="G47" s="4">
        <v>10305535325</v>
      </c>
      <c r="H47" s="4">
        <v>10861470221</v>
      </c>
      <c r="I47" s="4">
        <v>11186984454</v>
      </c>
    </row>
    <row r="48" spans="1:9" x14ac:dyDescent="0.25">
      <c r="A48" t="s">
        <v>23</v>
      </c>
      <c r="B48" s="4">
        <v>4648098192</v>
      </c>
      <c r="C48" s="4">
        <v>4604199400</v>
      </c>
      <c r="D48" s="4">
        <v>4482203400</v>
      </c>
      <c r="E48" s="4">
        <v>4383224709</v>
      </c>
      <c r="F48" s="4">
        <v>4504958728</v>
      </c>
      <c r="G48" s="4">
        <v>4242451130</v>
      </c>
      <c r="H48" s="4">
        <v>4236481814</v>
      </c>
      <c r="I48" s="4">
        <v>4247934447</v>
      </c>
    </row>
    <row r="49" spans="1:9" x14ac:dyDescent="0.25">
      <c r="A49" t="s">
        <v>24</v>
      </c>
      <c r="B49" s="4">
        <v>247650000</v>
      </c>
      <c r="C49" s="4">
        <v>247650000</v>
      </c>
      <c r="D49" s="4">
        <v>247650000</v>
      </c>
      <c r="E49" s="4">
        <v>247650000</v>
      </c>
      <c r="F49" s="4">
        <v>247650000</v>
      </c>
      <c r="G49" s="4">
        <v>247650000</v>
      </c>
      <c r="H49" s="4">
        <v>247650000</v>
      </c>
    </row>
    <row r="50" spans="1:9" x14ac:dyDescent="0.25">
      <c r="A50" t="s">
        <v>25</v>
      </c>
      <c r="B50" s="4">
        <v>-21691587</v>
      </c>
      <c r="C50" s="4">
        <v>-21454375</v>
      </c>
      <c r="D50" s="4">
        <v>-12582510</v>
      </c>
      <c r="E50" s="4">
        <v>-25530431</v>
      </c>
      <c r="F50" s="4">
        <v>-27434769</v>
      </c>
      <c r="G50" s="4">
        <v>-24643512</v>
      </c>
      <c r="H50" s="4">
        <v>-16660063</v>
      </c>
      <c r="I50" s="4">
        <v>-22740605</v>
      </c>
    </row>
    <row r="51" spans="1:9" x14ac:dyDescent="0.25">
      <c r="A51" t="s">
        <v>26</v>
      </c>
      <c r="B51" s="4">
        <v>2560253495</v>
      </c>
      <c r="C51" s="4">
        <v>3739365080</v>
      </c>
      <c r="D51" s="4">
        <v>3349498105</v>
      </c>
      <c r="E51" s="4">
        <v>4313336420</v>
      </c>
      <c r="F51" s="4">
        <v>2978545910</v>
      </c>
      <c r="G51" s="4">
        <v>3184368577</v>
      </c>
      <c r="H51" s="4">
        <v>3495042853</v>
      </c>
      <c r="I51" s="4">
        <v>3870571866</v>
      </c>
    </row>
    <row r="52" spans="1:9" x14ac:dyDescent="0.25">
      <c r="A52" s="3"/>
      <c r="B52" s="5">
        <f t="shared" ref="B52:I52" si="10">SUM(B46:B51)</f>
        <v>25773811860</v>
      </c>
      <c r="C52" s="5">
        <f t="shared" si="10"/>
        <v>26909261865</v>
      </c>
      <c r="D52" s="5">
        <f t="shared" si="10"/>
        <v>26406270755</v>
      </c>
      <c r="E52" s="5">
        <f t="shared" si="10"/>
        <v>27258182458</v>
      </c>
      <c r="F52" s="5">
        <f t="shared" si="10"/>
        <v>28259513352</v>
      </c>
      <c r="G52" s="5">
        <f t="shared" si="10"/>
        <v>28500288540</v>
      </c>
      <c r="H52" s="5">
        <f t="shared" si="10"/>
        <v>30423404545</v>
      </c>
      <c r="I52" s="5">
        <f t="shared" si="10"/>
        <v>30882169882</v>
      </c>
    </row>
    <row r="53" spans="1:9" s="3" customFormat="1" x14ac:dyDescent="0.25">
      <c r="A53" s="15" t="s">
        <v>27</v>
      </c>
      <c r="B53" s="5">
        <v>9823799</v>
      </c>
      <c r="C53" s="5">
        <v>10125535</v>
      </c>
      <c r="D53" s="5">
        <v>10038836</v>
      </c>
      <c r="E53" s="5">
        <v>10055329</v>
      </c>
      <c r="F53" s="5">
        <v>10115061</v>
      </c>
      <c r="G53" s="3">
        <v>10078806</v>
      </c>
      <c r="H53" s="3">
        <v>10086157</v>
      </c>
      <c r="I53" s="3">
        <v>10085714</v>
      </c>
    </row>
    <row r="54" spans="1:9" s="3" customFormat="1" x14ac:dyDescent="0.25">
      <c r="B54" s="5">
        <f>B44+B52+B53-2</f>
        <v>303830844480</v>
      </c>
      <c r="C54" s="5">
        <f>C44+C52+C53+1</f>
        <v>315651014331</v>
      </c>
      <c r="D54" s="5">
        <f t="shared" ref="D54" si="11">D44+D52+D53</f>
        <v>352902701191</v>
      </c>
      <c r="E54" s="5">
        <f>E44+E52+E53+1</f>
        <v>367868060156</v>
      </c>
      <c r="F54" s="5">
        <f>F44+F52+F53</f>
        <v>366986518128</v>
      </c>
      <c r="G54" s="5">
        <f t="shared" ref="G54:H54" si="12">G44+G52+G53</f>
        <v>394087693866</v>
      </c>
      <c r="H54" s="5">
        <f t="shared" si="12"/>
        <v>411804784222</v>
      </c>
      <c r="I54" s="5">
        <f>I44+I52+I53</f>
        <v>419117929376</v>
      </c>
    </row>
    <row r="55" spans="1:9" x14ac:dyDescent="0.25">
      <c r="A55" s="16" t="s">
        <v>105</v>
      </c>
      <c r="B55" s="7">
        <f>B52/(B46/10)</f>
        <v>28.10819228197629</v>
      </c>
      <c r="C55" s="7">
        <f>C52/(C46/10)</f>
        <v>29.346482032847113</v>
      </c>
      <c r="D55" s="7">
        <f>D52/(D46/10)</f>
        <v>28.797934114797531</v>
      </c>
      <c r="E55" s="7">
        <f>E52/(E46/10)</f>
        <v>29.727004990508885</v>
      </c>
      <c r="F55" s="7">
        <f>F52/(F46/10)</f>
        <v>26.799154985522129</v>
      </c>
      <c r="G55" s="7">
        <f t="shared" ref="G55:I55" si="13">G52/(G46/10)</f>
        <v>27.02748770659581</v>
      </c>
      <c r="H55" s="7">
        <f t="shared" si="13"/>
        <v>26.228384935966435</v>
      </c>
      <c r="I55" s="7">
        <f t="shared" si="13"/>
        <v>26.623892080353137</v>
      </c>
    </row>
    <row r="56" spans="1:9" x14ac:dyDescent="0.25">
      <c r="A56" s="16" t="s">
        <v>106</v>
      </c>
      <c r="B56" s="5">
        <f>B46/10</f>
        <v>916950176</v>
      </c>
      <c r="C56" s="5">
        <f t="shared" ref="C56:I56" si="14">C46/10</f>
        <v>916950176</v>
      </c>
      <c r="D56" s="5">
        <f t="shared" si="14"/>
        <v>916950176</v>
      </c>
      <c r="E56" s="5">
        <f t="shared" si="14"/>
        <v>916950176</v>
      </c>
      <c r="F56" s="5">
        <f t="shared" si="14"/>
        <v>1054492702</v>
      </c>
      <c r="G56" s="5">
        <f t="shared" si="14"/>
        <v>1054492702</v>
      </c>
      <c r="H56" s="5">
        <f t="shared" si="14"/>
        <v>1159941972</v>
      </c>
      <c r="I56" s="5">
        <f t="shared" si="14"/>
        <v>1159941972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pane xSplit="1" ySplit="5" topLeftCell="H42" activePane="bottomRight" state="frozen"/>
      <selection pane="topRight" activeCell="B1" sqref="B1"/>
      <selection pane="bottomLeft" activeCell="A6" sqref="A6"/>
      <selection pane="bottomRight" activeCell="H38" sqref="H38"/>
    </sheetView>
  </sheetViews>
  <sheetFormatPr defaultRowHeight="15" x14ac:dyDescent="0.25"/>
  <cols>
    <col min="1" max="1" width="48.140625" customWidth="1"/>
    <col min="2" max="5" width="14.5703125" bestFit="1" customWidth="1"/>
    <col min="6" max="6" width="15" bestFit="1" customWidth="1"/>
    <col min="7" max="7" width="15.42578125" customWidth="1"/>
    <col min="8" max="8" width="16.42578125" customWidth="1"/>
    <col min="9" max="9" width="16.28515625" customWidth="1"/>
  </cols>
  <sheetData>
    <row r="1" spans="1:9" x14ac:dyDescent="0.25">
      <c r="A1" s="3" t="s">
        <v>96</v>
      </c>
    </row>
    <row r="2" spans="1:9" x14ac:dyDescent="0.25">
      <c r="A2" s="3" t="s">
        <v>126</v>
      </c>
    </row>
    <row r="3" spans="1:9" x14ac:dyDescent="0.25">
      <c r="A3" t="s">
        <v>90</v>
      </c>
    </row>
    <row r="4" spans="1:9" x14ac:dyDescent="0.25">
      <c r="B4" s="10" t="s">
        <v>86</v>
      </c>
      <c r="C4" s="10" t="s">
        <v>85</v>
      </c>
      <c r="D4" s="10" t="s">
        <v>87</v>
      </c>
      <c r="E4" s="10" t="s">
        <v>86</v>
      </c>
      <c r="F4" s="10" t="s">
        <v>85</v>
      </c>
      <c r="G4" s="18" t="s">
        <v>87</v>
      </c>
      <c r="H4" s="18" t="s">
        <v>86</v>
      </c>
      <c r="I4" s="18" t="s">
        <v>85</v>
      </c>
    </row>
    <row r="5" spans="1:9" ht="15.75" x14ac:dyDescent="0.25">
      <c r="B5" s="12">
        <v>42916</v>
      </c>
      <c r="C5" s="12">
        <v>43008</v>
      </c>
      <c r="D5" s="12">
        <v>43190</v>
      </c>
      <c r="E5" s="12">
        <v>43281</v>
      </c>
      <c r="F5" s="12">
        <v>43373</v>
      </c>
      <c r="G5" s="19">
        <v>43555</v>
      </c>
      <c r="H5" s="19">
        <v>43646</v>
      </c>
      <c r="I5" s="19">
        <v>43738</v>
      </c>
    </row>
    <row r="6" spans="1:9" ht="15.75" x14ac:dyDescent="0.25">
      <c r="A6" s="16" t="s">
        <v>107</v>
      </c>
      <c r="B6" s="12"/>
      <c r="C6" s="12"/>
      <c r="D6" s="12"/>
      <c r="E6" s="12"/>
      <c r="F6" s="12"/>
    </row>
    <row r="7" spans="1:9" x14ac:dyDescent="0.25">
      <c r="A7" s="15" t="s">
        <v>30</v>
      </c>
      <c r="B7" s="5">
        <f>B8-B9</f>
        <v>1645875315</v>
      </c>
      <c r="C7" s="5">
        <f>C8-C9</f>
        <v>2645298345</v>
      </c>
      <c r="D7" s="5">
        <f>D8-D9</f>
        <v>1202393976</v>
      </c>
      <c r="E7" s="5">
        <f>E8-E9</f>
        <v>2287986876</v>
      </c>
      <c r="F7" s="5">
        <f>F8-F9</f>
        <v>3491384354</v>
      </c>
      <c r="G7" s="5">
        <f t="shared" ref="G7:I7" si="0">G8-G9</f>
        <v>1041941534</v>
      </c>
      <c r="H7" s="5">
        <f t="shared" si="0"/>
        <v>2338367781</v>
      </c>
      <c r="I7" s="5">
        <f t="shared" si="0"/>
        <v>3542456917</v>
      </c>
    </row>
    <row r="8" spans="1:9" x14ac:dyDescent="0.25">
      <c r="A8" t="s">
        <v>28</v>
      </c>
      <c r="B8" s="4">
        <v>8055780131</v>
      </c>
      <c r="C8" s="4">
        <v>12407339365</v>
      </c>
      <c r="D8" s="4">
        <v>5335551820</v>
      </c>
      <c r="E8" s="4">
        <v>11378561737</v>
      </c>
      <c r="F8" s="4">
        <v>17484855089</v>
      </c>
      <c r="G8" s="4">
        <v>6107858351</v>
      </c>
      <c r="H8" s="4">
        <v>12822725020</v>
      </c>
      <c r="I8">
        <v>19788438921</v>
      </c>
    </row>
    <row r="9" spans="1:9" x14ac:dyDescent="0.25">
      <c r="A9" t="s">
        <v>29</v>
      </c>
      <c r="B9" s="4">
        <v>6409904816</v>
      </c>
      <c r="C9" s="4">
        <v>9762041020</v>
      </c>
      <c r="D9" s="4">
        <v>4133157844</v>
      </c>
      <c r="E9" s="4">
        <v>9090574861</v>
      </c>
      <c r="F9" s="4">
        <v>13993470735</v>
      </c>
      <c r="G9" s="4">
        <v>5065916817</v>
      </c>
      <c r="H9" s="4">
        <v>10484357239</v>
      </c>
      <c r="I9" s="4">
        <v>16245982004</v>
      </c>
    </row>
    <row r="10" spans="1:9" x14ac:dyDescent="0.25">
      <c r="B10" s="4"/>
      <c r="C10" s="4"/>
      <c r="D10" s="4"/>
      <c r="E10" s="4"/>
      <c r="F10" s="4"/>
    </row>
    <row r="11" spans="1:9" x14ac:dyDescent="0.25">
      <c r="A11" t="s">
        <v>31</v>
      </c>
      <c r="B11" s="4">
        <v>2740076646</v>
      </c>
      <c r="C11" s="4">
        <v>4191110272</v>
      </c>
      <c r="D11" s="4">
        <v>1174186669</v>
      </c>
      <c r="E11" s="4">
        <v>2375273619</v>
      </c>
      <c r="F11" s="4">
        <v>3761777192</v>
      </c>
      <c r="G11" s="4">
        <v>1215467146</v>
      </c>
      <c r="H11" s="4">
        <v>2400217525</v>
      </c>
      <c r="I11" s="4">
        <v>3557643353</v>
      </c>
    </row>
    <row r="12" spans="1:9" x14ac:dyDescent="0.25">
      <c r="A12" t="s">
        <v>32</v>
      </c>
      <c r="B12" s="4">
        <v>1676533496</v>
      </c>
      <c r="C12" s="4">
        <v>2489289118</v>
      </c>
      <c r="D12" s="4">
        <v>867399941</v>
      </c>
      <c r="E12" s="4">
        <v>1775698324</v>
      </c>
      <c r="F12" s="4">
        <v>2702674265</v>
      </c>
      <c r="G12" s="4">
        <v>893956518</v>
      </c>
      <c r="H12" s="4">
        <v>1888520192</v>
      </c>
      <c r="I12" s="4">
        <v>2865791330</v>
      </c>
    </row>
    <row r="13" spans="1:9" x14ac:dyDescent="0.25">
      <c r="A13" t="s">
        <v>33</v>
      </c>
      <c r="B13" s="4">
        <v>378384429</v>
      </c>
      <c r="C13" s="4">
        <v>627334694</v>
      </c>
      <c r="D13" s="4">
        <v>352889931</v>
      </c>
      <c r="E13" s="4">
        <v>449091663</v>
      </c>
      <c r="F13" s="4">
        <v>655549213</v>
      </c>
      <c r="G13" s="4">
        <v>205724484</v>
      </c>
      <c r="H13" s="4">
        <v>491860702</v>
      </c>
      <c r="I13" s="4">
        <v>694563758</v>
      </c>
    </row>
    <row r="14" spans="1:9" x14ac:dyDescent="0.25">
      <c r="B14" s="5">
        <f t="shared" ref="B14:I14" si="1">SUM(B11:B13)</f>
        <v>4794994571</v>
      </c>
      <c r="C14" s="5">
        <f t="shared" si="1"/>
        <v>7307734084</v>
      </c>
      <c r="D14" s="5">
        <f t="shared" si="1"/>
        <v>2394476541</v>
      </c>
      <c r="E14" s="5">
        <f t="shared" si="1"/>
        <v>4600063606</v>
      </c>
      <c r="F14" s="5">
        <f t="shared" si="1"/>
        <v>7120000670</v>
      </c>
      <c r="G14" s="5">
        <f t="shared" si="1"/>
        <v>2315148148</v>
      </c>
      <c r="H14" s="5">
        <f t="shared" si="1"/>
        <v>4780598419</v>
      </c>
      <c r="I14" s="5">
        <f t="shared" si="1"/>
        <v>7117998441</v>
      </c>
    </row>
    <row r="15" spans="1:9" x14ac:dyDescent="0.25">
      <c r="A15" s="3"/>
      <c r="B15" s="5">
        <f>B7+B14</f>
        <v>6440869886</v>
      </c>
      <c r="C15" s="5">
        <f>C7+C14</f>
        <v>9953032429</v>
      </c>
      <c r="D15" s="5">
        <f>D7+D14</f>
        <v>3596870517</v>
      </c>
      <c r="E15" s="5">
        <f>E7+E14</f>
        <v>6888050482</v>
      </c>
      <c r="F15" s="5">
        <f>F7+F14</f>
        <v>10611385024</v>
      </c>
      <c r="G15" s="5">
        <f t="shared" ref="G15:I15" si="2">G7+G14</f>
        <v>3357089682</v>
      </c>
      <c r="H15" s="5">
        <f t="shared" si="2"/>
        <v>7118966200</v>
      </c>
      <c r="I15" s="5">
        <f t="shared" si="2"/>
        <v>10660455358</v>
      </c>
    </row>
    <row r="16" spans="1:9" x14ac:dyDescent="0.25">
      <c r="A16" s="16" t="s">
        <v>108</v>
      </c>
    </row>
    <row r="17" spans="1:9" x14ac:dyDescent="0.25">
      <c r="A17" t="s">
        <v>34</v>
      </c>
      <c r="B17" s="4">
        <v>794159459</v>
      </c>
      <c r="C17" s="4">
        <v>1315394072</v>
      </c>
      <c r="D17" s="4">
        <v>407890307</v>
      </c>
      <c r="E17" s="4">
        <v>860025736</v>
      </c>
      <c r="F17" s="4">
        <v>1342522373</v>
      </c>
      <c r="G17" s="4">
        <v>460703305</v>
      </c>
      <c r="H17" s="4">
        <v>944871776</v>
      </c>
      <c r="I17" s="11">
        <v>1472114870</v>
      </c>
    </row>
    <row r="18" spans="1:9" x14ac:dyDescent="0.25">
      <c r="A18" t="s">
        <v>35</v>
      </c>
      <c r="B18" s="4">
        <v>426986046</v>
      </c>
      <c r="C18" s="4">
        <v>660038129</v>
      </c>
      <c r="D18" s="4">
        <v>244273432</v>
      </c>
      <c r="E18" s="4">
        <v>495816342</v>
      </c>
      <c r="F18" s="4">
        <v>742869834</v>
      </c>
      <c r="G18" s="4">
        <v>253094844</v>
      </c>
      <c r="H18" s="4">
        <v>531149658</v>
      </c>
      <c r="I18" s="4">
        <v>842579170</v>
      </c>
    </row>
    <row r="19" spans="1:9" x14ac:dyDescent="0.25">
      <c r="A19" t="s">
        <v>36</v>
      </c>
      <c r="B19" s="4">
        <v>1198807</v>
      </c>
      <c r="C19" s="4">
        <v>1384154</v>
      </c>
      <c r="D19" s="4">
        <v>192600</v>
      </c>
      <c r="E19" s="4">
        <v>857850</v>
      </c>
      <c r="F19" s="4">
        <v>1073089</v>
      </c>
      <c r="G19" s="4">
        <v>291055</v>
      </c>
      <c r="H19" s="4">
        <v>552480</v>
      </c>
      <c r="I19" s="4">
        <v>1613518</v>
      </c>
    </row>
    <row r="20" spans="1:9" x14ac:dyDescent="0.25">
      <c r="A20" t="s">
        <v>37</v>
      </c>
      <c r="B20" s="4">
        <v>91884615</v>
      </c>
      <c r="C20" s="4">
        <v>143680566</v>
      </c>
      <c r="D20" s="4">
        <v>50277438</v>
      </c>
      <c r="E20" s="4">
        <v>98274263</v>
      </c>
      <c r="F20" s="4">
        <v>145506893</v>
      </c>
      <c r="G20" s="4">
        <v>45105740</v>
      </c>
      <c r="H20">
        <v>88763130</v>
      </c>
      <c r="I20" s="4">
        <v>132504095</v>
      </c>
    </row>
    <row r="21" spans="1:9" x14ac:dyDescent="0.25">
      <c r="A21" t="s">
        <v>38</v>
      </c>
      <c r="B21" s="4">
        <v>74059702</v>
      </c>
      <c r="C21" s="4">
        <v>109056845</v>
      </c>
      <c r="D21" s="4">
        <v>37517228</v>
      </c>
      <c r="E21" s="4">
        <v>76977322</v>
      </c>
      <c r="F21" s="4">
        <v>119069260</v>
      </c>
      <c r="G21" s="4">
        <v>42630687</v>
      </c>
      <c r="H21" s="4">
        <v>82847549</v>
      </c>
      <c r="I21" s="4">
        <v>123912221</v>
      </c>
    </row>
    <row r="22" spans="1:9" x14ac:dyDescent="0.25">
      <c r="A22" t="s">
        <v>39</v>
      </c>
      <c r="B22" s="4">
        <v>5001423</v>
      </c>
      <c r="C22" s="4">
        <v>7686923</v>
      </c>
      <c r="D22" s="4">
        <v>2249856</v>
      </c>
      <c r="E22" s="4">
        <v>5036000</v>
      </c>
      <c r="F22" s="4">
        <v>7721500</v>
      </c>
      <c r="G22" s="4">
        <v>2350500</v>
      </c>
      <c r="H22" s="4">
        <v>6036000</v>
      </c>
      <c r="I22" s="4">
        <v>8721500</v>
      </c>
    </row>
    <row r="23" spans="1:9" x14ac:dyDescent="0.25">
      <c r="A23" t="s">
        <v>40</v>
      </c>
      <c r="B23" s="4">
        <v>1800575</v>
      </c>
      <c r="C23" s="4">
        <v>2361946</v>
      </c>
      <c r="D23" s="4">
        <v>615190</v>
      </c>
      <c r="E23" s="4">
        <v>1549350</v>
      </c>
      <c r="F23" s="4">
        <v>2062099</v>
      </c>
      <c r="G23" s="4">
        <v>542753</v>
      </c>
      <c r="H23" s="4">
        <v>1496270</v>
      </c>
      <c r="I23" s="4">
        <v>2181664</v>
      </c>
    </row>
    <row r="24" spans="1:9" x14ac:dyDescent="0.25">
      <c r="A24" t="s">
        <v>41</v>
      </c>
      <c r="B24" s="4">
        <v>345000</v>
      </c>
      <c r="C24" s="4">
        <v>1095000</v>
      </c>
      <c r="D24" s="4"/>
      <c r="E24" s="4">
        <v>500000</v>
      </c>
      <c r="F24" s="4">
        <v>750000</v>
      </c>
      <c r="H24" s="4">
        <v>500000</v>
      </c>
      <c r="I24" s="4">
        <v>750000</v>
      </c>
    </row>
    <row r="25" spans="1:9" x14ac:dyDescent="0.25">
      <c r="A25" t="s">
        <v>42</v>
      </c>
      <c r="B25" s="4"/>
      <c r="E25" s="4"/>
      <c r="F25" s="2" t="s">
        <v>89</v>
      </c>
    </row>
    <row r="26" spans="1:9" x14ac:dyDescent="0.25">
      <c r="A26" t="s">
        <v>43</v>
      </c>
      <c r="B26" s="4">
        <v>206577558</v>
      </c>
      <c r="C26" s="4">
        <v>325865393</v>
      </c>
      <c r="D26" s="4">
        <v>112285343</v>
      </c>
      <c r="E26" s="4">
        <v>216478911</v>
      </c>
      <c r="F26" s="4">
        <v>328959378</v>
      </c>
      <c r="G26" s="4">
        <v>102055187</v>
      </c>
      <c r="H26" s="4">
        <v>214827130</v>
      </c>
      <c r="I26" s="4">
        <v>325526169</v>
      </c>
    </row>
    <row r="27" spans="1:9" x14ac:dyDescent="0.25">
      <c r="A27" t="s">
        <v>44</v>
      </c>
      <c r="B27" s="4">
        <v>537848704</v>
      </c>
      <c r="C27" s="4">
        <v>864268550</v>
      </c>
      <c r="D27" s="4">
        <v>299027940</v>
      </c>
      <c r="E27" s="4">
        <v>619142111</v>
      </c>
      <c r="F27" s="4">
        <v>946915335</v>
      </c>
      <c r="G27" s="4">
        <v>272431581</v>
      </c>
      <c r="H27" s="4">
        <v>542603005</v>
      </c>
      <c r="I27" s="4">
        <v>835521984</v>
      </c>
    </row>
    <row r="28" spans="1:9" x14ac:dyDescent="0.25">
      <c r="A28" s="3"/>
      <c r="B28" s="5">
        <f t="shared" ref="B28:H28" si="3">SUM(B17:B27)</f>
        <v>2139861889</v>
      </c>
      <c r="C28" s="5">
        <f t="shared" si="3"/>
        <v>3430831578</v>
      </c>
      <c r="D28" s="5">
        <f t="shared" si="3"/>
        <v>1154329334</v>
      </c>
      <c r="E28" s="5">
        <f t="shared" si="3"/>
        <v>2374657885</v>
      </c>
      <c r="F28" s="5">
        <f t="shared" si="3"/>
        <v>3637449761</v>
      </c>
      <c r="G28" s="5">
        <f t="shared" si="3"/>
        <v>1179205652</v>
      </c>
      <c r="H28" s="5">
        <f t="shared" si="3"/>
        <v>2413646998</v>
      </c>
      <c r="I28" s="5">
        <f>SUM(I17:I27)</f>
        <v>3745425191</v>
      </c>
    </row>
    <row r="29" spans="1:9" x14ac:dyDescent="0.25">
      <c r="A29" s="16" t="s">
        <v>109</v>
      </c>
      <c r="B29" s="5">
        <f t="shared" ref="B29:I29" si="4">B15-B28</f>
        <v>4301007997</v>
      </c>
      <c r="C29" s="5">
        <f t="shared" si="4"/>
        <v>6522200851</v>
      </c>
      <c r="D29" s="5">
        <f t="shared" si="4"/>
        <v>2442541183</v>
      </c>
      <c r="E29" s="5">
        <f t="shared" si="4"/>
        <v>4513392597</v>
      </c>
      <c r="F29" s="5">
        <f t="shared" si="4"/>
        <v>6973935263</v>
      </c>
      <c r="G29" s="5">
        <f t="shared" si="4"/>
        <v>2177884030</v>
      </c>
      <c r="H29" s="5">
        <f t="shared" si="4"/>
        <v>4705319202</v>
      </c>
      <c r="I29" s="5">
        <f t="shared" si="4"/>
        <v>6915030167</v>
      </c>
    </row>
    <row r="30" spans="1:9" x14ac:dyDescent="0.25">
      <c r="A30" s="14" t="s">
        <v>110</v>
      </c>
      <c r="B30" s="5"/>
      <c r="C30" s="5"/>
      <c r="D30" s="5"/>
      <c r="E30" s="5"/>
      <c r="F30" s="5"/>
    </row>
    <row r="31" spans="1:9" x14ac:dyDescent="0.25">
      <c r="A31" t="s">
        <v>45</v>
      </c>
    </row>
    <row r="32" spans="1:9" x14ac:dyDescent="0.25">
      <c r="A32" t="s">
        <v>46</v>
      </c>
      <c r="B32" s="4">
        <v>573000000</v>
      </c>
      <c r="C32" s="4">
        <v>814200000</v>
      </c>
      <c r="D32" s="4">
        <v>-70292162</v>
      </c>
      <c r="E32" s="4">
        <v>-11510024</v>
      </c>
      <c r="F32" s="4">
        <v>-111110024</v>
      </c>
      <c r="G32" s="4">
        <v>162954000</v>
      </c>
      <c r="H32" s="4">
        <v>245100000</v>
      </c>
      <c r="I32" s="4">
        <v>257596000</v>
      </c>
    </row>
    <row r="33" spans="1:9" x14ac:dyDescent="0.25">
      <c r="A33" t="s">
        <v>47</v>
      </c>
      <c r="B33" s="4">
        <v>735000000</v>
      </c>
      <c r="C33" s="4">
        <v>955000000</v>
      </c>
      <c r="D33" s="4">
        <v>467734050</v>
      </c>
      <c r="E33" s="4">
        <v>1170485717</v>
      </c>
      <c r="F33" s="4">
        <v>2486788908</v>
      </c>
      <c r="G33" s="4">
        <v>466056782</v>
      </c>
      <c r="H33" s="4">
        <v>514863097</v>
      </c>
      <c r="I33" s="4">
        <v>995619219</v>
      </c>
    </row>
    <row r="34" spans="1:9" x14ac:dyDescent="0.25">
      <c r="B34" s="5">
        <f t="shared" ref="B34:I34" si="5">SUM(B32:B33)</f>
        <v>1308000000</v>
      </c>
      <c r="C34" s="5">
        <f t="shared" si="5"/>
        <v>1769200000</v>
      </c>
      <c r="D34" s="5">
        <f t="shared" si="5"/>
        <v>397441888</v>
      </c>
      <c r="E34" s="5">
        <f t="shared" si="5"/>
        <v>1158975693</v>
      </c>
      <c r="F34" s="5">
        <f t="shared" si="5"/>
        <v>2375678884</v>
      </c>
      <c r="G34" s="5">
        <f t="shared" si="5"/>
        <v>629010782</v>
      </c>
      <c r="H34" s="5">
        <f t="shared" si="5"/>
        <v>759963097</v>
      </c>
      <c r="I34" s="5">
        <f t="shared" si="5"/>
        <v>1253215219</v>
      </c>
    </row>
    <row r="35" spans="1:9" x14ac:dyDescent="0.25">
      <c r="A35" t="s">
        <v>48</v>
      </c>
      <c r="B35" s="4"/>
      <c r="C35" s="4"/>
      <c r="D35" s="4"/>
      <c r="E35" s="4"/>
      <c r="F35" s="4"/>
    </row>
    <row r="36" spans="1:9" x14ac:dyDescent="0.25">
      <c r="A36" t="s">
        <v>49</v>
      </c>
      <c r="B36" s="4">
        <v>97424498</v>
      </c>
      <c r="C36" s="4">
        <v>-231853418</v>
      </c>
      <c r="D36" s="4">
        <v>501621578</v>
      </c>
      <c r="E36" s="4">
        <v>608308560</v>
      </c>
      <c r="F36" s="4">
        <v>477472879</v>
      </c>
      <c r="G36" s="4">
        <v>350000000</v>
      </c>
      <c r="H36" s="4">
        <v>107892850</v>
      </c>
      <c r="I36">
        <v>232100000</v>
      </c>
    </row>
    <row r="37" spans="1:9" x14ac:dyDescent="0.25">
      <c r="A37" t="s">
        <v>50</v>
      </c>
      <c r="B37" s="4">
        <v>112000000</v>
      </c>
      <c r="C37" s="4">
        <v>200800000</v>
      </c>
      <c r="D37" s="4">
        <v>116100000</v>
      </c>
      <c r="E37" s="4">
        <v>-207200000</v>
      </c>
      <c r="F37" s="4">
        <v>-170000000</v>
      </c>
      <c r="G37" s="4">
        <v>117250000</v>
      </c>
      <c r="H37" s="4">
        <v>-45100000</v>
      </c>
      <c r="I37" s="4">
        <v>-47173000</v>
      </c>
    </row>
    <row r="38" spans="1:9" x14ac:dyDescent="0.25">
      <c r="A38" s="3"/>
      <c r="B38" s="5">
        <f t="shared" ref="B38:I38" si="6">B34+B35+B36+B37</f>
        <v>1517424498</v>
      </c>
      <c r="C38" s="5">
        <f t="shared" si="6"/>
        <v>1738146582</v>
      </c>
      <c r="D38" s="5">
        <f t="shared" si="6"/>
        <v>1015163466</v>
      </c>
      <c r="E38" s="5">
        <f t="shared" si="6"/>
        <v>1560084253</v>
      </c>
      <c r="F38" s="5">
        <f t="shared" si="6"/>
        <v>2683151763</v>
      </c>
      <c r="G38" s="5">
        <f t="shared" si="6"/>
        <v>1096260782</v>
      </c>
      <c r="H38" s="5">
        <f t="shared" si="6"/>
        <v>822755947</v>
      </c>
      <c r="I38" s="5">
        <f t="shared" si="6"/>
        <v>1438142219</v>
      </c>
    </row>
    <row r="39" spans="1:9" x14ac:dyDescent="0.25">
      <c r="A39" s="16" t="s">
        <v>111</v>
      </c>
      <c r="B39" s="5">
        <f>B29-B38</f>
        <v>2783583499</v>
      </c>
      <c r="C39" s="5">
        <f>C29-C38</f>
        <v>4784054269</v>
      </c>
      <c r="D39" s="5">
        <f>D29-D38</f>
        <v>1427377717</v>
      </c>
      <c r="E39" s="5">
        <f>E29-E38</f>
        <v>2953308344</v>
      </c>
      <c r="F39" s="5">
        <f>F29-F38</f>
        <v>4290783500</v>
      </c>
      <c r="G39" s="5">
        <f t="shared" ref="G39:I39" si="7">G29-G38</f>
        <v>1081623248</v>
      </c>
      <c r="H39" s="5">
        <f t="shared" si="7"/>
        <v>3882563255</v>
      </c>
      <c r="I39" s="5">
        <f t="shared" si="7"/>
        <v>5476887948</v>
      </c>
    </row>
    <row r="40" spans="1:9" x14ac:dyDescent="0.25">
      <c r="A40" s="16" t="s">
        <v>112</v>
      </c>
    </row>
    <row r="41" spans="1:9" x14ac:dyDescent="0.25">
      <c r="A41" t="s">
        <v>51</v>
      </c>
      <c r="B41" s="4">
        <v>1596573665</v>
      </c>
      <c r="C41" s="4">
        <v>2407725305</v>
      </c>
      <c r="D41" s="4">
        <v>801260937</v>
      </c>
      <c r="E41" s="4">
        <v>1407589355</v>
      </c>
      <c r="F41" s="4">
        <v>1858995161</v>
      </c>
      <c r="G41" s="4">
        <v>591508570</v>
      </c>
      <c r="H41" s="4">
        <v>1304488785</v>
      </c>
      <c r="I41" s="11">
        <v>2208541637</v>
      </c>
    </row>
    <row r="42" spans="1:9" x14ac:dyDescent="0.25">
      <c r="A42" t="s">
        <v>52</v>
      </c>
      <c r="C42">
        <v>9622000</v>
      </c>
      <c r="E42" s="11">
        <v>-44000000</v>
      </c>
      <c r="F42" s="11">
        <v>-40000000</v>
      </c>
      <c r="G42">
        <v>-8900000</v>
      </c>
      <c r="H42">
        <v>-27500000</v>
      </c>
      <c r="I42" s="11">
        <v>-7500000</v>
      </c>
    </row>
    <row r="43" spans="1:9" x14ac:dyDescent="0.25">
      <c r="B43" s="5">
        <f t="shared" ref="B43:I43" si="8">SUM(B41:B42)</f>
        <v>1596573665</v>
      </c>
      <c r="C43" s="5">
        <f t="shared" si="8"/>
        <v>2417347305</v>
      </c>
      <c r="D43" s="5">
        <f t="shared" si="8"/>
        <v>801260937</v>
      </c>
      <c r="E43" s="5">
        <f t="shared" si="8"/>
        <v>1363589355</v>
      </c>
      <c r="F43" s="5">
        <f t="shared" si="8"/>
        <v>1818995161</v>
      </c>
      <c r="G43" s="5">
        <f t="shared" si="8"/>
        <v>582608570</v>
      </c>
      <c r="H43" s="5">
        <f t="shared" si="8"/>
        <v>1276988785</v>
      </c>
      <c r="I43" s="5">
        <f t="shared" si="8"/>
        <v>2201041637</v>
      </c>
    </row>
    <row r="44" spans="1:9" x14ac:dyDescent="0.25">
      <c r="A44" s="3" t="s">
        <v>113</v>
      </c>
      <c r="B44" s="5">
        <f t="shared" ref="B44:I44" si="9">B39-B43</f>
        <v>1187009834</v>
      </c>
      <c r="C44" s="5">
        <f t="shared" si="9"/>
        <v>2366706964</v>
      </c>
      <c r="D44" s="5">
        <f t="shared" si="9"/>
        <v>626116780</v>
      </c>
      <c r="E44" s="5">
        <f t="shared" si="9"/>
        <v>1589718989</v>
      </c>
      <c r="F44" s="5">
        <f t="shared" si="9"/>
        <v>2471788339</v>
      </c>
      <c r="G44" s="5">
        <f t="shared" si="9"/>
        <v>499014678</v>
      </c>
      <c r="H44" s="5">
        <f t="shared" si="9"/>
        <v>2605574470</v>
      </c>
      <c r="I44" s="5">
        <f t="shared" si="9"/>
        <v>3275846311</v>
      </c>
    </row>
    <row r="45" spans="1:9" x14ac:dyDescent="0.25">
      <c r="A45" s="17" t="s">
        <v>53</v>
      </c>
      <c r="B45" s="7">
        <f>B44/('1'!B46/10)</f>
        <v>1.2945194461689051</v>
      </c>
      <c r="C45" s="7">
        <f>C44/('1'!C46/10)</f>
        <v>2.5810638636051695</v>
      </c>
      <c r="D45" s="7">
        <f>D44/('1'!D46/10)</f>
        <v>0.68282530107720929</v>
      </c>
      <c r="E45" s="7">
        <f>E44/('1'!E46/10)</f>
        <v>1.7337026924786805</v>
      </c>
      <c r="F45" s="7">
        <f>F44/('1'!F46/10)</f>
        <v>2.3440544769175653</v>
      </c>
      <c r="G45" s="7">
        <f>G44/('1'!G46/10)</f>
        <v>0.47322724666898641</v>
      </c>
      <c r="H45" s="7">
        <f>H44/('1'!H46/10)</f>
        <v>2.2462972570148536</v>
      </c>
      <c r="I45" s="7">
        <f>I44/('1'!I46/10)</f>
        <v>2.824146716022101</v>
      </c>
    </row>
    <row r="46" spans="1:9" x14ac:dyDescent="0.25">
      <c r="A46" s="17" t="s">
        <v>114</v>
      </c>
      <c r="B46" s="5">
        <f>'1'!B46/10</f>
        <v>916950176</v>
      </c>
      <c r="C46" s="5">
        <f>'1'!C46/10</f>
        <v>916950176</v>
      </c>
      <c r="D46" s="5">
        <f>'1'!D46/10</f>
        <v>916950176</v>
      </c>
      <c r="E46" s="5">
        <f>'1'!E46/10</f>
        <v>916950176</v>
      </c>
      <c r="F46" s="5">
        <f>'1'!F46/10</f>
        <v>1054492702</v>
      </c>
      <c r="G46" s="5">
        <f>'1'!G46/10</f>
        <v>1054492702</v>
      </c>
      <c r="H46" s="5">
        <f>'1'!H46/10</f>
        <v>1159941972</v>
      </c>
      <c r="I46" s="5">
        <f>'1'!I46/10</f>
        <v>1159941972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H53" sqref="H53"/>
    </sheetView>
  </sheetViews>
  <sheetFormatPr defaultRowHeight="15" x14ac:dyDescent="0.25"/>
  <cols>
    <col min="1" max="1" width="56" customWidth="1"/>
    <col min="2" max="6" width="14.5703125" bestFit="1" customWidth="1"/>
    <col min="7" max="7" width="16.140625" customWidth="1"/>
    <col min="8" max="8" width="14.140625" customWidth="1"/>
    <col min="9" max="9" width="14.28515625" customWidth="1"/>
  </cols>
  <sheetData>
    <row r="1" spans="1:9" x14ac:dyDescent="0.25">
      <c r="A1" s="3" t="s">
        <v>96</v>
      </c>
    </row>
    <row r="2" spans="1:9" x14ac:dyDescent="0.25">
      <c r="A2" s="3" t="s">
        <v>127</v>
      </c>
    </row>
    <row r="3" spans="1:9" x14ac:dyDescent="0.25">
      <c r="A3" t="s">
        <v>90</v>
      </c>
    </row>
    <row r="4" spans="1:9" x14ac:dyDescent="0.25">
      <c r="B4" s="10" t="s">
        <v>86</v>
      </c>
      <c r="C4" s="10" t="s">
        <v>85</v>
      </c>
      <c r="D4" s="10" t="s">
        <v>87</v>
      </c>
      <c r="E4" s="10" t="s">
        <v>86</v>
      </c>
      <c r="F4" s="10" t="s">
        <v>85</v>
      </c>
      <c r="G4" s="18" t="s">
        <v>87</v>
      </c>
      <c r="H4" s="18" t="s">
        <v>86</v>
      </c>
      <c r="I4" s="18" t="s">
        <v>85</v>
      </c>
    </row>
    <row r="5" spans="1:9" ht="15.75" x14ac:dyDescent="0.25">
      <c r="B5" s="12">
        <v>42916</v>
      </c>
      <c r="C5" s="12">
        <v>43008</v>
      </c>
      <c r="D5" s="12">
        <v>43190</v>
      </c>
      <c r="E5" s="12">
        <v>43281</v>
      </c>
      <c r="F5" s="12">
        <v>43373</v>
      </c>
      <c r="G5" s="19">
        <v>43555</v>
      </c>
      <c r="H5" s="19">
        <v>43646</v>
      </c>
      <c r="I5" s="19">
        <v>43738</v>
      </c>
    </row>
    <row r="6" spans="1:9" ht="15.75" x14ac:dyDescent="0.25">
      <c r="A6" s="16" t="s">
        <v>115</v>
      </c>
      <c r="B6" s="12"/>
      <c r="C6" s="12"/>
      <c r="D6" s="12"/>
      <c r="E6" s="12"/>
      <c r="F6" s="12"/>
    </row>
    <row r="7" spans="1:9" x14ac:dyDescent="0.25">
      <c r="A7" s="14" t="s">
        <v>116</v>
      </c>
    </row>
    <row r="8" spans="1:9" x14ac:dyDescent="0.25">
      <c r="A8" t="s">
        <v>54</v>
      </c>
      <c r="B8" s="4">
        <v>10930215026</v>
      </c>
      <c r="C8" s="4">
        <v>16570493233</v>
      </c>
      <c r="D8" s="4">
        <v>6472201090</v>
      </c>
      <c r="E8" s="4">
        <v>13853998974</v>
      </c>
      <c r="F8" s="4">
        <v>21107868721</v>
      </c>
      <c r="G8" s="4">
        <v>7176423047</v>
      </c>
      <c r="H8" s="4">
        <v>15129317706</v>
      </c>
      <c r="I8" s="4">
        <v>23280053912</v>
      </c>
    </row>
    <row r="9" spans="1:9" x14ac:dyDescent="0.25">
      <c r="A9" t="s">
        <v>55</v>
      </c>
      <c r="B9" s="4">
        <v>-5353600083</v>
      </c>
      <c r="C9" s="4">
        <v>-7748966218</v>
      </c>
      <c r="D9" s="4">
        <v>-3391336744</v>
      </c>
      <c r="E9" s="4">
        <v>-7191190403</v>
      </c>
      <c r="F9" s="4">
        <v>-11179124194</v>
      </c>
      <c r="G9" s="4">
        <v>-4093603696</v>
      </c>
      <c r="H9" s="4">
        <v>-9209071379</v>
      </c>
      <c r="I9" s="4">
        <v>-12839765832</v>
      </c>
    </row>
    <row r="10" spans="1:9" x14ac:dyDescent="0.25">
      <c r="A10" t="s">
        <v>56</v>
      </c>
      <c r="B10" s="4">
        <v>114542393</v>
      </c>
      <c r="C10" s="4">
        <v>191126834</v>
      </c>
      <c r="D10" s="4">
        <v>5982215</v>
      </c>
      <c r="E10" s="4">
        <v>10166141</v>
      </c>
      <c r="F10" s="4">
        <v>117540413</v>
      </c>
      <c r="G10">
        <v>6268059</v>
      </c>
      <c r="H10" s="4">
        <v>104362174</v>
      </c>
      <c r="I10" s="4">
        <v>163698890</v>
      </c>
    </row>
    <row r="11" spans="1:9" x14ac:dyDescent="0.25">
      <c r="A11" t="s">
        <v>57</v>
      </c>
      <c r="B11" s="4">
        <v>1676533496</v>
      </c>
      <c r="C11" s="4">
        <v>2489289118</v>
      </c>
      <c r="D11" s="4">
        <v>867399941</v>
      </c>
      <c r="E11" s="4">
        <v>1775698324</v>
      </c>
      <c r="F11" s="4">
        <v>2702674265</v>
      </c>
      <c r="G11" s="4">
        <v>893956518</v>
      </c>
      <c r="H11">
        <v>1888520192</v>
      </c>
      <c r="I11" s="4">
        <v>2865791330</v>
      </c>
    </row>
    <row r="12" spans="1:9" x14ac:dyDescent="0.25">
      <c r="A12" t="s">
        <v>58</v>
      </c>
      <c r="B12" s="4">
        <v>16446564</v>
      </c>
      <c r="C12" s="4">
        <v>35716081</v>
      </c>
      <c r="D12" s="4">
        <v>157423425</v>
      </c>
      <c r="E12" s="4">
        <v>198224306</v>
      </c>
      <c r="F12" s="4">
        <v>279321115</v>
      </c>
      <c r="G12" s="4">
        <v>200143218</v>
      </c>
      <c r="H12" s="4">
        <v>485136903</v>
      </c>
      <c r="I12" s="4">
        <v>666200781</v>
      </c>
    </row>
    <row r="13" spans="1:9" x14ac:dyDescent="0.25">
      <c r="A13" t="s">
        <v>59</v>
      </c>
      <c r="B13" s="4">
        <v>-799160882</v>
      </c>
      <c r="C13" s="4">
        <v>-1323080995</v>
      </c>
      <c r="D13" s="4">
        <v>-410140163</v>
      </c>
      <c r="E13" s="4">
        <v>-865061736</v>
      </c>
      <c r="F13" s="4">
        <v>-1350243873</v>
      </c>
      <c r="G13" s="4">
        <v>-463053805</v>
      </c>
      <c r="H13" s="4">
        <v>-950907776</v>
      </c>
      <c r="I13" s="4">
        <v>-1480836370</v>
      </c>
    </row>
    <row r="14" spans="1:9" x14ac:dyDescent="0.25">
      <c r="A14" t="s">
        <v>60</v>
      </c>
      <c r="B14" s="4">
        <v>-88873700</v>
      </c>
      <c r="C14" s="4">
        <v>-130121715</v>
      </c>
      <c r="D14" s="4">
        <v>-33507203</v>
      </c>
      <c r="E14" s="4">
        <v>-68252839</v>
      </c>
      <c r="F14" s="4">
        <v>-100418899</v>
      </c>
      <c r="G14" s="4">
        <v>-40635808</v>
      </c>
      <c r="H14" s="4">
        <v>-239290763</v>
      </c>
      <c r="I14" s="4">
        <v>-278149489</v>
      </c>
    </row>
    <row r="15" spans="1:9" x14ac:dyDescent="0.25">
      <c r="A15" t="s">
        <v>61</v>
      </c>
      <c r="B15" s="4">
        <v>-1289804085</v>
      </c>
      <c r="C15" s="4">
        <v>-1919081835</v>
      </c>
      <c r="D15" s="4">
        <v>-420223234</v>
      </c>
      <c r="E15" s="4">
        <v>-1216273986</v>
      </c>
      <c r="F15" s="4">
        <v>-1572453276</v>
      </c>
      <c r="G15" s="4">
        <v>-603381834</v>
      </c>
      <c r="H15" s="4">
        <v>-1468299048</v>
      </c>
      <c r="I15" s="4">
        <v>-1650410745</v>
      </c>
    </row>
    <row r="16" spans="1:9" x14ac:dyDescent="0.25">
      <c r="A16" t="s">
        <v>62</v>
      </c>
      <c r="B16" s="4">
        <v>361937865</v>
      </c>
      <c r="C16" s="4">
        <v>591515883</v>
      </c>
      <c r="D16" s="4">
        <v>195436506</v>
      </c>
      <c r="E16" s="4">
        <v>447734113</v>
      </c>
      <c r="F16" s="4">
        <v>655059762</v>
      </c>
      <c r="G16" s="4">
        <v>205723884</v>
      </c>
      <c r="H16">
        <v>491860702</v>
      </c>
      <c r="I16" s="4">
        <v>693566742</v>
      </c>
    </row>
    <row r="17" spans="1:9" x14ac:dyDescent="0.25">
      <c r="A17" t="s">
        <v>63</v>
      </c>
      <c r="B17" s="4">
        <v>-1066022273</v>
      </c>
      <c r="C17" s="4">
        <v>-1673828021</v>
      </c>
      <c r="D17" s="4">
        <v>-574086884</v>
      </c>
      <c r="E17" s="4">
        <v>-1271515206</v>
      </c>
      <c r="F17" s="4">
        <v>-1886901738</v>
      </c>
      <c r="G17" s="4">
        <v>-505617223</v>
      </c>
      <c r="H17" s="4">
        <v>-1162745139</v>
      </c>
      <c r="I17" s="4">
        <v>-1897224471</v>
      </c>
    </row>
    <row r="18" spans="1:9" x14ac:dyDescent="0.25">
      <c r="A18" s="3"/>
      <c r="B18" s="5">
        <f t="shared" ref="B18:I18" si="0">SUM(B8:B17)</f>
        <v>4502214321</v>
      </c>
      <c r="C18" s="5">
        <f t="shared" si="0"/>
        <v>7083062365</v>
      </c>
      <c r="D18" s="5">
        <f t="shared" si="0"/>
        <v>2869148949</v>
      </c>
      <c r="E18" s="5">
        <f t="shared" si="0"/>
        <v>5673527688</v>
      </c>
      <c r="F18" s="5">
        <f t="shared" si="0"/>
        <v>8773322296</v>
      </c>
      <c r="G18" s="5">
        <f t="shared" si="0"/>
        <v>2776222360</v>
      </c>
      <c r="H18" s="5">
        <f t="shared" si="0"/>
        <v>5068883572</v>
      </c>
      <c r="I18" s="5">
        <f t="shared" si="0"/>
        <v>9522924748</v>
      </c>
    </row>
    <row r="19" spans="1:9" x14ac:dyDescent="0.25">
      <c r="A19" s="15" t="s">
        <v>64</v>
      </c>
    </row>
    <row r="20" spans="1:9" x14ac:dyDescent="0.25">
      <c r="A20" t="s">
        <v>65</v>
      </c>
      <c r="B20" s="4">
        <v>1055403212</v>
      </c>
      <c r="C20" s="4">
        <v>1816635912</v>
      </c>
      <c r="D20" s="4">
        <v>77088470</v>
      </c>
      <c r="E20" s="4">
        <v>619214652</v>
      </c>
      <c r="F20" s="4">
        <v>1050921356</v>
      </c>
      <c r="G20" s="4">
        <v>237085518</v>
      </c>
      <c r="H20" s="4">
        <v>256211212</v>
      </c>
      <c r="I20" s="4">
        <v>276041447</v>
      </c>
    </row>
    <row r="21" spans="1:9" x14ac:dyDescent="0.25">
      <c r="A21" t="s">
        <v>66</v>
      </c>
      <c r="B21" s="4">
        <v>-4083774327</v>
      </c>
      <c r="C21" s="4">
        <v>-6884917361</v>
      </c>
      <c r="D21" s="4">
        <v>-341154682</v>
      </c>
      <c r="E21" s="4">
        <v>-258975704</v>
      </c>
      <c r="F21" s="4">
        <v>-926132928</v>
      </c>
      <c r="G21" s="4">
        <v>-257250607</v>
      </c>
      <c r="H21" s="4">
        <v>-333066177</v>
      </c>
      <c r="I21" s="4">
        <v>-895969625</v>
      </c>
    </row>
    <row r="22" spans="1:9" x14ac:dyDescent="0.25">
      <c r="A22" t="s">
        <v>67</v>
      </c>
      <c r="B22" s="4">
        <v>-15091772747</v>
      </c>
      <c r="C22" s="4">
        <v>-25880670209</v>
      </c>
      <c r="D22" s="4">
        <v>-8792908091</v>
      </c>
      <c r="E22" s="4">
        <v>-23006293370</v>
      </c>
      <c r="F22" s="4">
        <v>-25709678745</v>
      </c>
      <c r="G22" s="4">
        <v>-9267835046</v>
      </c>
      <c r="H22" s="4">
        <v>-22603335643</v>
      </c>
      <c r="I22" s="4">
        <v>-21023607630</v>
      </c>
    </row>
    <row r="23" spans="1:9" x14ac:dyDescent="0.25">
      <c r="A23" t="s">
        <v>68</v>
      </c>
      <c r="B23" s="4">
        <v>-582803868</v>
      </c>
      <c r="C23" s="4">
        <v>-819600261</v>
      </c>
      <c r="D23" s="4">
        <v>223784515</v>
      </c>
      <c r="E23" s="4">
        <v>-17212775</v>
      </c>
      <c r="F23" s="4">
        <v>-340105358</v>
      </c>
      <c r="G23" s="4">
        <v>-108259815</v>
      </c>
      <c r="H23">
        <v>-15182582</v>
      </c>
      <c r="I23" s="4">
        <v>-68661816</v>
      </c>
    </row>
    <row r="24" spans="1:9" x14ac:dyDescent="0.25">
      <c r="A24" t="s">
        <v>69</v>
      </c>
      <c r="B24" s="4">
        <v>3297020872</v>
      </c>
      <c r="C24" s="4">
        <v>2336813625</v>
      </c>
      <c r="D24" s="4">
        <v>727468520</v>
      </c>
      <c r="E24" s="4">
        <v>4349546087</v>
      </c>
      <c r="F24" s="4">
        <v>832083247</v>
      </c>
      <c r="G24" s="4">
        <v>-720994687</v>
      </c>
      <c r="H24" s="4">
        <v>2398040576</v>
      </c>
      <c r="I24" s="4">
        <v>-414968083</v>
      </c>
    </row>
    <row r="25" spans="1:9" x14ac:dyDescent="0.25">
      <c r="A25" t="s">
        <v>70</v>
      </c>
      <c r="B25" s="4">
        <v>6868753837</v>
      </c>
      <c r="C25" s="4">
        <v>16355996129</v>
      </c>
      <c r="D25" s="4">
        <v>10344244726</v>
      </c>
      <c r="E25" s="4">
        <v>17054436251</v>
      </c>
      <c r="F25" s="4">
        <v>11501363772</v>
      </c>
      <c r="G25" s="4">
        <v>10468439269</v>
      </c>
      <c r="H25" s="4">
        <v>23480366687</v>
      </c>
      <c r="I25" s="4">
        <v>29488551116</v>
      </c>
    </row>
    <row r="26" spans="1:9" x14ac:dyDescent="0.25">
      <c r="A26" t="s">
        <v>71</v>
      </c>
      <c r="B26" s="4">
        <v>-120967915</v>
      </c>
      <c r="C26" s="4">
        <v>802487503</v>
      </c>
      <c r="D26" s="4">
        <v>-119232597</v>
      </c>
      <c r="E26" s="4">
        <v>942699732</v>
      </c>
      <c r="F26" s="4">
        <v>585348058</v>
      </c>
      <c r="G26" s="4">
        <v>153198951</v>
      </c>
      <c r="H26" s="4">
        <v>-803989511</v>
      </c>
      <c r="I26" s="4">
        <v>-132160634</v>
      </c>
    </row>
    <row r="27" spans="1:9" x14ac:dyDescent="0.25">
      <c r="A27" s="3"/>
      <c r="B27" s="5">
        <f t="shared" ref="B27:H27" si="1">SUM(B20:B26)</f>
        <v>-8658140936</v>
      </c>
      <c r="C27" s="5">
        <f t="shared" si="1"/>
        <v>-12273254662</v>
      </c>
      <c r="D27" s="5">
        <f t="shared" si="1"/>
        <v>2119290861</v>
      </c>
      <c r="E27" s="5">
        <f t="shared" si="1"/>
        <v>-316585127</v>
      </c>
      <c r="F27" s="5">
        <f t="shared" si="1"/>
        <v>-13006200598</v>
      </c>
      <c r="G27" s="5">
        <f t="shared" si="1"/>
        <v>504383583</v>
      </c>
      <c r="H27" s="5">
        <f t="shared" si="1"/>
        <v>2379044562</v>
      </c>
      <c r="I27" s="5">
        <f>SUM(I20:I26)</f>
        <v>7229224775</v>
      </c>
    </row>
    <row r="28" spans="1:9" x14ac:dyDescent="0.25">
      <c r="A28" s="3"/>
      <c r="B28" s="5">
        <f t="shared" ref="B28:I28" si="2">B18+B27</f>
        <v>-4155926615</v>
      </c>
      <c r="C28" s="5">
        <f t="shared" si="2"/>
        <v>-5190192297</v>
      </c>
      <c r="D28" s="5">
        <f t="shared" si="2"/>
        <v>4988439810</v>
      </c>
      <c r="E28" s="5">
        <f t="shared" si="2"/>
        <v>5356942561</v>
      </c>
      <c r="F28" s="5">
        <f t="shared" si="2"/>
        <v>-4232878302</v>
      </c>
      <c r="G28" s="5">
        <f t="shared" si="2"/>
        <v>3280605943</v>
      </c>
      <c r="H28" s="5">
        <f t="shared" si="2"/>
        <v>7447928134</v>
      </c>
      <c r="I28" s="5">
        <f t="shared" si="2"/>
        <v>16752149523</v>
      </c>
    </row>
    <row r="30" spans="1:9" x14ac:dyDescent="0.25">
      <c r="A30" s="16" t="s">
        <v>117</v>
      </c>
    </row>
    <row r="31" spans="1:9" x14ac:dyDescent="0.25">
      <c r="A31" t="s">
        <v>72</v>
      </c>
      <c r="B31" s="4">
        <v>18241171018</v>
      </c>
      <c r="C31" s="4">
        <v>62330424877</v>
      </c>
      <c r="D31" s="4">
        <v>6319392268</v>
      </c>
      <c r="E31" s="4">
        <v>23984692258</v>
      </c>
      <c r="F31" s="4">
        <v>37120009929</v>
      </c>
      <c r="G31" s="4">
        <v>20289147483</v>
      </c>
      <c r="H31" s="4">
        <v>47100871943</v>
      </c>
      <c r="I31" s="4">
        <v>81054654576</v>
      </c>
    </row>
    <row r="32" spans="1:9" x14ac:dyDescent="0.25">
      <c r="A32" t="s">
        <v>73</v>
      </c>
      <c r="B32" s="4">
        <v>-14283402607</v>
      </c>
      <c r="C32" s="4">
        <v>-58246033180</v>
      </c>
      <c r="D32" s="4">
        <v>-5408826691</v>
      </c>
      <c r="E32" s="4">
        <v>-21241428273</v>
      </c>
      <c r="F32" s="4">
        <v>-33970552660</v>
      </c>
      <c r="G32" s="4">
        <v>-20407578095</v>
      </c>
      <c r="H32" s="4">
        <v>-47690355862</v>
      </c>
      <c r="I32" s="4">
        <v>-81648743319</v>
      </c>
    </row>
    <row r="33" spans="1:11" x14ac:dyDescent="0.25">
      <c r="A33" t="s">
        <v>74</v>
      </c>
      <c r="B33" s="4">
        <v>-589338416</v>
      </c>
      <c r="C33" s="4">
        <v>-662154819</v>
      </c>
      <c r="D33" s="4">
        <v>-47363067</v>
      </c>
      <c r="E33" s="4">
        <v>-181549254</v>
      </c>
      <c r="F33" s="4">
        <v>-233092672</v>
      </c>
      <c r="G33" s="4">
        <v>-41956567</v>
      </c>
      <c r="H33" s="4">
        <v>-136911783</v>
      </c>
      <c r="I33" s="4">
        <v>-282227563</v>
      </c>
    </row>
    <row r="34" spans="1:11" x14ac:dyDescent="0.25">
      <c r="A34" t="s">
        <v>75</v>
      </c>
      <c r="B34" s="4">
        <v>-1082757</v>
      </c>
      <c r="C34" s="4">
        <v>-1950476</v>
      </c>
      <c r="D34" s="4">
        <v>30000</v>
      </c>
      <c r="E34" s="4">
        <v>1357550</v>
      </c>
      <c r="F34" s="4">
        <v>489451</v>
      </c>
      <c r="G34" s="4">
        <v>600</v>
      </c>
      <c r="H34" s="4">
        <v>1159397</v>
      </c>
      <c r="I34" s="4">
        <v>3188557</v>
      </c>
    </row>
    <row r="35" spans="1:11" x14ac:dyDescent="0.25">
      <c r="A35" s="3"/>
      <c r="B35" s="5">
        <f t="shared" ref="B35:I35" si="3">SUM(B31:B34)</f>
        <v>3367347238</v>
      </c>
      <c r="C35" s="5">
        <f t="shared" si="3"/>
        <v>3420286402</v>
      </c>
      <c r="D35" s="5">
        <f t="shared" si="3"/>
        <v>863232510</v>
      </c>
      <c r="E35" s="5">
        <f t="shared" si="3"/>
        <v>2563072281</v>
      </c>
      <c r="F35" s="5">
        <f t="shared" si="3"/>
        <v>2916854048</v>
      </c>
      <c r="G35" s="5">
        <f t="shared" si="3"/>
        <v>-160386579</v>
      </c>
      <c r="H35" s="5">
        <f t="shared" si="3"/>
        <v>-725236305</v>
      </c>
      <c r="I35" s="5">
        <f t="shared" si="3"/>
        <v>-873127749</v>
      </c>
    </row>
    <row r="37" spans="1:11" x14ac:dyDescent="0.25">
      <c r="A37" s="16" t="s">
        <v>118</v>
      </c>
    </row>
    <row r="38" spans="1:11" x14ac:dyDescent="0.25">
      <c r="A38" t="s">
        <v>76</v>
      </c>
      <c r="B38" s="4">
        <v>-1833900352</v>
      </c>
      <c r="C38" s="4">
        <v>-1833900352</v>
      </c>
      <c r="D38" s="4"/>
      <c r="E38" s="4"/>
      <c r="F38" s="4"/>
    </row>
    <row r="39" spans="1:11" x14ac:dyDescent="0.25">
      <c r="A39" t="s">
        <v>77</v>
      </c>
      <c r="F39">
        <v>5000000000</v>
      </c>
    </row>
    <row r="40" spans="1:11" x14ac:dyDescent="0.25">
      <c r="A40" t="s">
        <v>78</v>
      </c>
    </row>
    <row r="41" spans="1:11" x14ac:dyDescent="0.25">
      <c r="A41" t="s">
        <v>79</v>
      </c>
      <c r="B41" s="4"/>
      <c r="C41" s="4"/>
      <c r="D41" s="4"/>
      <c r="E41" s="4">
        <v>-8204713</v>
      </c>
      <c r="F41" s="4">
        <v>-8204713</v>
      </c>
    </row>
    <row r="42" spans="1:11" x14ac:dyDescent="0.25">
      <c r="A42" t="s">
        <v>80</v>
      </c>
    </row>
    <row r="43" spans="1:11" x14ac:dyDescent="0.25">
      <c r="A43" s="3"/>
      <c r="B43" s="5">
        <f t="shared" ref="B43:H43" si="4">SUM(B38:B42)</f>
        <v>-1833900352</v>
      </c>
      <c r="C43" s="5">
        <f t="shared" si="4"/>
        <v>-1833900352</v>
      </c>
      <c r="D43" s="5">
        <f t="shared" si="4"/>
        <v>0</v>
      </c>
      <c r="E43" s="5">
        <f t="shared" si="4"/>
        <v>-8204713</v>
      </c>
      <c r="F43" s="5">
        <f t="shared" si="4"/>
        <v>4991795287</v>
      </c>
      <c r="G43" s="5">
        <f t="shared" si="4"/>
        <v>0</v>
      </c>
      <c r="H43" s="5">
        <f t="shared" si="4"/>
        <v>0</v>
      </c>
    </row>
    <row r="44" spans="1:11" x14ac:dyDescent="0.25">
      <c r="A44" s="16" t="s">
        <v>119</v>
      </c>
      <c r="B44" s="5">
        <f t="shared" ref="B44:E44" si="5">B43+B35+B28</f>
        <v>-2622479729</v>
      </c>
      <c r="C44" s="5">
        <f>C43+C35+C28</f>
        <v>-3603806247</v>
      </c>
      <c r="D44" s="5">
        <f t="shared" si="5"/>
        <v>5851672320</v>
      </c>
      <c r="E44" s="5">
        <f t="shared" si="5"/>
        <v>7911810129</v>
      </c>
      <c r="F44" s="5">
        <f>F43+F35+F28</f>
        <v>3675771033</v>
      </c>
      <c r="G44" s="5">
        <f>G43+G35+G28</f>
        <v>3120219364</v>
      </c>
      <c r="H44" s="5">
        <f>H43+H35+H28</f>
        <v>6722691829</v>
      </c>
      <c r="I44" s="5">
        <f t="shared" ref="I44:K44" si="6">I43+I35+I28</f>
        <v>15879021774</v>
      </c>
      <c r="J44" s="5">
        <f t="shared" si="6"/>
        <v>0</v>
      </c>
      <c r="K44" s="5">
        <f t="shared" si="6"/>
        <v>0</v>
      </c>
    </row>
    <row r="45" spans="1:11" x14ac:dyDescent="0.25">
      <c r="A45" s="17" t="s">
        <v>120</v>
      </c>
      <c r="B45" s="4">
        <v>9543756</v>
      </c>
      <c r="C45" s="4">
        <v>10619837</v>
      </c>
      <c r="D45" s="4">
        <v>-133203</v>
      </c>
      <c r="E45" s="4">
        <v>17577719</v>
      </c>
      <c r="F45" s="4">
        <v>19558409</v>
      </c>
      <c r="G45" s="4">
        <v>-1513854</v>
      </c>
      <c r="H45">
        <v>-7414269</v>
      </c>
      <c r="I45" s="4">
        <v>-1304950</v>
      </c>
    </row>
    <row r="46" spans="1:11" x14ac:dyDescent="0.25">
      <c r="A46" s="17" t="s">
        <v>121</v>
      </c>
      <c r="B46" s="4">
        <v>27147986883</v>
      </c>
      <c r="C46" s="4">
        <v>27147986883</v>
      </c>
      <c r="D46" s="4">
        <v>28907035123</v>
      </c>
      <c r="E46" s="4">
        <v>28907035123</v>
      </c>
      <c r="F46" s="4">
        <v>28907035123</v>
      </c>
      <c r="G46" s="4">
        <v>36823677730</v>
      </c>
      <c r="H46" s="4">
        <v>36823677730</v>
      </c>
      <c r="I46" s="4">
        <v>36823677730</v>
      </c>
    </row>
    <row r="47" spans="1:11" x14ac:dyDescent="0.25">
      <c r="A47" s="16" t="s">
        <v>122</v>
      </c>
      <c r="B47" s="5">
        <f t="shared" ref="B47:E47" si="7">B44+B45+B46</f>
        <v>24535050910</v>
      </c>
      <c r="C47" s="5">
        <f t="shared" si="7"/>
        <v>23554800473</v>
      </c>
      <c r="D47" s="5">
        <f t="shared" si="7"/>
        <v>34758574240</v>
      </c>
      <c r="E47" s="5">
        <f t="shared" si="7"/>
        <v>36836422971</v>
      </c>
      <c r="F47" s="5">
        <f>F44+F45+F46+3</f>
        <v>32602364568</v>
      </c>
      <c r="G47" s="5">
        <f>G44+G45+G46+3</f>
        <v>39942383243</v>
      </c>
      <c r="H47" s="5">
        <f>H44+H45+H46</f>
        <v>43538955290</v>
      </c>
      <c r="I47" s="5">
        <f>I44+I45+I46</f>
        <v>52701394554</v>
      </c>
    </row>
    <row r="48" spans="1:11" x14ac:dyDescent="0.25">
      <c r="A48" s="17" t="s">
        <v>123</v>
      </c>
      <c r="B48" s="7">
        <f>B28/('1'!B46/10)</f>
        <v>-4.5323363512828418</v>
      </c>
      <c r="C48" s="7">
        <f>C28/('1'!C46/10)</f>
        <v>-5.6602773333237248</v>
      </c>
      <c r="D48" s="7">
        <f>D28/('1'!D46/10)</f>
        <v>5.4402517612908996</v>
      </c>
      <c r="E48" s="7">
        <f>E28/('1'!E46/10)</f>
        <v>5.8421304681662445</v>
      </c>
      <c r="F48" s="7">
        <f>F28/('1'!F46/10)</f>
        <v>-4.014137123919137</v>
      </c>
      <c r="G48" s="7">
        <f>G28/('1'!G46/10)</f>
        <v>3.1110750570182706</v>
      </c>
      <c r="H48" s="7">
        <f>H28/('1'!H46/10)</f>
        <v>6.4209489041577674</v>
      </c>
      <c r="I48" s="7">
        <f>I28/('1'!I46/10)</f>
        <v>14.442230669621807</v>
      </c>
    </row>
    <row r="49" spans="1:9" x14ac:dyDescent="0.25">
      <c r="A49" s="16" t="s">
        <v>124</v>
      </c>
      <c r="B49" s="5">
        <f>'1'!B46/10</f>
        <v>916950176</v>
      </c>
      <c r="C49" s="5">
        <f>'1'!C46/10</f>
        <v>916950176</v>
      </c>
      <c r="D49" s="5">
        <f>'1'!D46/10</f>
        <v>916950176</v>
      </c>
      <c r="E49" s="5">
        <f>'1'!E46/10</f>
        <v>916950176</v>
      </c>
      <c r="F49" s="5">
        <f>'1'!F46/10</f>
        <v>1054492702</v>
      </c>
      <c r="G49" s="5">
        <f>'1'!G46/10</f>
        <v>1054492702</v>
      </c>
      <c r="H49" s="5">
        <f>'1'!H46/10</f>
        <v>1159941972</v>
      </c>
      <c r="I49" s="5">
        <f>'1'!I46/10</f>
        <v>1159941972</v>
      </c>
    </row>
    <row r="50" spans="1:9" x14ac:dyDescent="0.25">
      <c r="A5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8" sqref="A18"/>
    </sheetView>
  </sheetViews>
  <sheetFormatPr defaultRowHeight="15" x14ac:dyDescent="0.25"/>
  <cols>
    <col min="1" max="1" width="34.5703125" bestFit="1" customWidth="1"/>
  </cols>
  <sheetData>
    <row r="1" spans="1:6" x14ac:dyDescent="0.25">
      <c r="A1" s="3" t="s">
        <v>96</v>
      </c>
    </row>
    <row r="2" spans="1:6" x14ac:dyDescent="0.25">
      <c r="A2" s="3" t="s">
        <v>81</v>
      </c>
    </row>
    <row r="3" spans="1:6" x14ac:dyDescent="0.25">
      <c r="A3" t="s">
        <v>90</v>
      </c>
    </row>
    <row r="4" spans="1:6" x14ac:dyDescent="0.25">
      <c r="B4" s="10" t="s">
        <v>86</v>
      </c>
      <c r="C4" s="10" t="s">
        <v>85</v>
      </c>
      <c r="D4" s="10" t="s">
        <v>87</v>
      </c>
      <c r="E4" s="10" t="s">
        <v>86</v>
      </c>
      <c r="F4" s="10" t="s">
        <v>85</v>
      </c>
    </row>
    <row r="5" spans="1:6" ht="15.75" x14ac:dyDescent="0.25">
      <c r="B5" s="12">
        <v>42916</v>
      </c>
      <c r="C5" s="12">
        <v>43008</v>
      </c>
      <c r="D5" s="12">
        <v>43190</v>
      </c>
      <c r="E5" s="12">
        <v>43281</v>
      </c>
      <c r="F5" s="12">
        <v>43373</v>
      </c>
    </row>
    <row r="6" spans="1:6" x14ac:dyDescent="0.25">
      <c r="A6" t="s">
        <v>91</v>
      </c>
      <c r="B6" s="8">
        <f>'2'!B7/'2'!B8</f>
        <v>0.2043098605269022</v>
      </c>
      <c r="C6" s="8">
        <f>'2'!C7/'2'!C8</f>
        <v>0.21320431940969964</v>
      </c>
      <c r="D6" s="8">
        <f>'2'!D7/'2'!D8</f>
        <v>0.22535513037150109</v>
      </c>
      <c r="E6" s="8">
        <f>'2'!E7/'2'!E8</f>
        <v>0.20107874166205791</v>
      </c>
      <c r="F6" s="8">
        <f>'2'!F7/'2'!F8</f>
        <v>0.1996804855532652</v>
      </c>
    </row>
    <row r="7" spans="1:6" x14ac:dyDescent="0.25">
      <c r="A7" t="s">
        <v>82</v>
      </c>
      <c r="B7" s="8">
        <f>'2'!B29/'2'!B15</f>
        <v>0.66776818552859674</v>
      </c>
      <c r="C7" s="8">
        <f>'2'!C29/'2'!C15</f>
        <v>0.65529785997645928</v>
      </c>
      <c r="D7" s="8">
        <f>'2'!D29/'2'!D15</f>
        <v>0.67907398152247689</v>
      </c>
      <c r="E7" s="8">
        <f>'2'!E29/'2'!E15</f>
        <v>0.65524963976302053</v>
      </c>
      <c r="F7" s="8">
        <f>'2'!F29/'2'!F15</f>
        <v>0.65721253608524233</v>
      </c>
    </row>
    <row r="8" spans="1:6" x14ac:dyDescent="0.25">
      <c r="A8" t="s">
        <v>83</v>
      </c>
      <c r="B8" s="8">
        <f>'2'!B44/'2'!B15</f>
        <v>0.18429340368761488</v>
      </c>
      <c r="C8" s="8">
        <f>'2'!C44/'2'!C15</f>
        <v>0.2377875266541041</v>
      </c>
      <c r="D8" s="8">
        <f>'2'!D44/'2'!D15</f>
        <v>0.1740726492768547</v>
      </c>
      <c r="E8" s="8">
        <f>'2'!E44/'2'!E15</f>
        <v>0.23079374826800231</v>
      </c>
      <c r="F8" s="8">
        <f>'2'!F44/'2'!F15</f>
        <v>0.23293739068081146</v>
      </c>
    </row>
    <row r="9" spans="1:6" x14ac:dyDescent="0.25">
      <c r="A9" t="s">
        <v>92</v>
      </c>
      <c r="B9" s="8">
        <f>'2'!B44/'1'!B27</f>
        <v>3.9068114892401463E-3</v>
      </c>
      <c r="C9" s="8">
        <f>'2'!C44/'1'!C27</f>
        <v>7.4978595238037425E-3</v>
      </c>
      <c r="D9" s="8">
        <f>'2'!D44/'1'!D27</f>
        <v>1.7741909537301317E-3</v>
      </c>
      <c r="E9" s="8">
        <f>'2'!E44/'1'!E27</f>
        <v>4.3214379316482534E-3</v>
      </c>
      <c r="F9" s="8">
        <f>'2'!F44/'1'!F27</f>
        <v>6.7353655159012498E-3</v>
      </c>
    </row>
    <row r="10" spans="1:6" x14ac:dyDescent="0.25">
      <c r="A10" t="s">
        <v>93</v>
      </c>
      <c r="B10" s="8">
        <f>'2'!B44/'1'!B52</f>
        <v>4.6054880839810707E-2</v>
      </c>
      <c r="C10" s="8">
        <f>'2'!C44/'1'!C52</f>
        <v>8.7951389223288157E-2</v>
      </c>
      <c r="D10" s="8">
        <f>'2'!D44/'1'!D52</f>
        <v>2.3710912677112707E-2</v>
      </c>
      <c r="E10" s="8">
        <f>'2'!E44/'1'!E52</f>
        <v>5.8320799321432144E-2</v>
      </c>
      <c r="F10" s="8">
        <f>'2'!F44/'1'!F52</f>
        <v>8.7467477171720834E-2</v>
      </c>
    </row>
    <row r="11" spans="1:6" x14ac:dyDescent="0.25">
      <c r="A11" t="s">
        <v>84</v>
      </c>
      <c r="B11" s="9">
        <v>0.109</v>
      </c>
      <c r="C11" s="9">
        <v>0.1241</v>
      </c>
      <c r="D11" s="9">
        <v>0.1152</v>
      </c>
      <c r="E11" s="9">
        <v>0.1215</v>
      </c>
      <c r="F11" s="9">
        <v>0.1084</v>
      </c>
    </row>
    <row r="12" spans="1:6" x14ac:dyDescent="0.25">
      <c r="A12" t="s">
        <v>94</v>
      </c>
      <c r="B12" s="9">
        <v>3.9399999999999998E-2</v>
      </c>
      <c r="C12" s="9">
        <v>3.6400000000000002E-2</v>
      </c>
      <c r="D12" s="9">
        <v>4.2500000000000003E-2</v>
      </c>
      <c r="E12" s="9">
        <v>4.8899999999999999E-2</v>
      </c>
      <c r="F12" s="9">
        <v>5.9900000000000002E-2</v>
      </c>
    </row>
    <row r="13" spans="1:6" x14ac:dyDescent="0.25">
      <c r="A13" t="s">
        <v>95</v>
      </c>
      <c r="B13" s="8">
        <f>'1'!B21/'1'!B42</f>
        <v>0.8211436917769328</v>
      </c>
      <c r="C13" s="8">
        <f>'1'!C21/'1'!C42</f>
        <v>0.83803849331202729</v>
      </c>
      <c r="D13" s="8">
        <f>'1'!D21/'1'!D42</f>
        <v>0.82278028322422658</v>
      </c>
      <c r="E13" s="8">
        <f>'1'!E21/'1'!E42</f>
        <v>0.83560923397087683</v>
      </c>
      <c r="F13" s="8">
        <f>'1'!F21/'1'!F42</f>
        <v>0.86746940556043728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2020-04-12T14:35:48Z</dcterms:modified>
</cp:coreProperties>
</file>