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I56" i="3"/>
  <c r="I42" i="3"/>
  <c r="I32" i="3"/>
  <c r="I19" i="3"/>
  <c r="I44" i="2"/>
  <c r="I36" i="2"/>
  <c r="I27" i="2"/>
  <c r="I7" i="2"/>
  <c r="I14" i="2" s="1"/>
  <c r="I64" i="1"/>
  <c r="I59" i="1"/>
  <c r="I48" i="1"/>
  <c r="I45" i="1"/>
  <c r="I27" i="1"/>
  <c r="I22" i="1"/>
  <c r="I15" i="1"/>
  <c r="I10" i="1"/>
  <c r="I28" i="2" l="1"/>
  <c r="I37" i="2" s="1"/>
  <c r="I42" i="2" s="1"/>
  <c r="I43" i="2" s="1"/>
  <c r="I63" i="1"/>
  <c r="I61" i="1"/>
  <c r="H19" i="3"/>
  <c r="H33" i="3" s="1"/>
  <c r="H56" i="3"/>
  <c r="H42" i="3"/>
  <c r="H32" i="3"/>
  <c r="H38" i="2"/>
  <c r="G56" i="3"/>
  <c r="G42" i="3"/>
  <c r="I33" i="3"/>
  <c r="G32" i="3"/>
  <c r="G33" i="3" s="1"/>
  <c r="G55" i="3" s="1"/>
  <c r="G19" i="3"/>
  <c r="G44" i="2"/>
  <c r="H44" i="2"/>
  <c r="G38" i="2"/>
  <c r="G36" i="2"/>
  <c r="H36" i="2"/>
  <c r="G27" i="2"/>
  <c r="H27" i="2"/>
  <c r="G14" i="2"/>
  <c r="G7" i="2"/>
  <c r="H7" i="2"/>
  <c r="H14" i="2" s="1"/>
  <c r="H61" i="1"/>
  <c r="H48" i="1"/>
  <c r="H45" i="1"/>
  <c r="G63" i="1"/>
  <c r="G64" i="1"/>
  <c r="H64" i="1"/>
  <c r="G59" i="1"/>
  <c r="H59" i="1"/>
  <c r="H63" i="1" s="1"/>
  <c r="G48" i="1"/>
  <c r="G45" i="1"/>
  <c r="I31" i="1"/>
  <c r="G27" i="1"/>
  <c r="H27" i="1"/>
  <c r="G22" i="1"/>
  <c r="G31" i="1" s="1"/>
  <c r="H22" i="1"/>
  <c r="G15" i="1"/>
  <c r="H15" i="1"/>
  <c r="G10" i="1"/>
  <c r="H10" i="1"/>
  <c r="I51" i="3" l="1"/>
  <c r="I54" i="3" s="1"/>
  <c r="I55" i="3"/>
  <c r="H28" i="2"/>
  <c r="H37" i="2" s="1"/>
  <c r="H42" i="2" s="1"/>
  <c r="H43" i="2" s="1"/>
  <c r="G51" i="3"/>
  <c r="G54" i="3" s="1"/>
  <c r="G28" i="2"/>
  <c r="G37" i="2" s="1"/>
  <c r="G42" i="2" s="1"/>
  <c r="G43" i="2" s="1"/>
  <c r="H31" i="1"/>
  <c r="G61" i="1"/>
  <c r="C56" i="3"/>
  <c r="D56" i="3"/>
  <c r="E56" i="3"/>
  <c r="F56" i="3"/>
  <c r="B56" i="3"/>
  <c r="C44" i="2"/>
  <c r="D44" i="2"/>
  <c r="E44" i="2"/>
  <c r="F44" i="2"/>
  <c r="B44" i="2"/>
  <c r="C64" i="1"/>
  <c r="D64" i="1"/>
  <c r="E64" i="1"/>
  <c r="F64" i="1"/>
  <c r="B64" i="1"/>
  <c r="H51" i="3" l="1"/>
  <c r="H54" i="3" s="1"/>
  <c r="H55" i="3"/>
  <c r="B19" i="3"/>
  <c r="D19" i="3"/>
  <c r="D27" i="2"/>
  <c r="D22" i="1" l="1"/>
  <c r="D27" i="1"/>
  <c r="F45" i="1"/>
  <c r="F48" i="1" s="1"/>
  <c r="F27" i="1"/>
  <c r="C59" i="1" l="1"/>
  <c r="F38" i="2"/>
  <c r="B36" i="2"/>
  <c r="C36" i="2"/>
  <c r="D36" i="2"/>
  <c r="E36" i="2"/>
  <c r="F36" i="2"/>
  <c r="B59" i="1" l="1"/>
  <c r="B45" i="1"/>
  <c r="B48" i="1" s="1"/>
  <c r="B27" i="1"/>
  <c r="B22" i="1"/>
  <c r="B15" i="1"/>
  <c r="B10" i="1"/>
  <c r="B61" i="1" l="1"/>
  <c r="B31" i="1"/>
  <c r="D42" i="3"/>
  <c r="C49" i="3" l="1"/>
  <c r="D49" i="3"/>
  <c r="E49" i="3"/>
  <c r="F49" i="3"/>
  <c r="C42" i="3"/>
  <c r="E42" i="3"/>
  <c r="F42" i="3"/>
  <c r="C32" i="3"/>
  <c r="D32" i="3"/>
  <c r="D33" i="3" s="1"/>
  <c r="E32" i="3"/>
  <c r="F32" i="3"/>
  <c r="C19" i="3"/>
  <c r="E19" i="3"/>
  <c r="F19" i="3"/>
  <c r="B49" i="3"/>
  <c r="B42" i="3"/>
  <c r="B32" i="3"/>
  <c r="E38" i="2"/>
  <c r="C38" i="2"/>
  <c r="B38" i="2"/>
  <c r="D38" i="2"/>
  <c r="B27" i="2"/>
  <c r="B7" i="2"/>
  <c r="B6" i="4" s="1"/>
  <c r="F27" i="2"/>
  <c r="E27" i="2"/>
  <c r="C27" i="2"/>
  <c r="F7" i="2"/>
  <c r="E7" i="2"/>
  <c r="D7" i="2"/>
  <c r="D14" i="2" s="1"/>
  <c r="D28" i="2" s="1"/>
  <c r="C7" i="2"/>
  <c r="C45" i="1"/>
  <c r="C48" i="1" s="1"/>
  <c r="C61" i="1" s="1"/>
  <c r="D59" i="1"/>
  <c r="E59" i="1"/>
  <c r="F59" i="1"/>
  <c r="F61" i="1" s="1"/>
  <c r="D45" i="1"/>
  <c r="D48" i="1" s="1"/>
  <c r="E45" i="1"/>
  <c r="E48" i="1" s="1"/>
  <c r="E61" i="1" s="1"/>
  <c r="C27" i="1"/>
  <c r="E27" i="1"/>
  <c r="C22" i="1"/>
  <c r="E22" i="1"/>
  <c r="F22" i="1"/>
  <c r="C15" i="1"/>
  <c r="D15" i="1"/>
  <c r="E15" i="1"/>
  <c r="F15" i="1"/>
  <c r="C10" i="1"/>
  <c r="D10" i="1"/>
  <c r="D31" i="1" s="1"/>
  <c r="E10" i="1"/>
  <c r="F10" i="1"/>
  <c r="E33" i="3" l="1"/>
  <c r="E55" i="3" s="1"/>
  <c r="B14" i="2"/>
  <c r="B28" i="2" s="1"/>
  <c r="E31" i="1"/>
  <c r="D61" i="1"/>
  <c r="C33" i="3"/>
  <c r="C51" i="3" s="1"/>
  <c r="C54" i="3" s="1"/>
  <c r="F33" i="3"/>
  <c r="F55" i="3" s="1"/>
  <c r="D51" i="3"/>
  <c r="D54" i="3" s="1"/>
  <c r="D55" i="3"/>
  <c r="C14" i="2"/>
  <c r="C28" i="2" s="1"/>
  <c r="C7" i="4" s="1"/>
  <c r="C6" i="4"/>
  <c r="D6" i="4"/>
  <c r="F14" i="2"/>
  <c r="F28" i="2" s="1"/>
  <c r="F6" i="4"/>
  <c r="E14" i="2"/>
  <c r="E28" i="2" s="1"/>
  <c r="E6" i="4"/>
  <c r="C31" i="1"/>
  <c r="F31" i="1"/>
  <c r="B33" i="3"/>
  <c r="E51" i="3" l="1"/>
  <c r="E54" i="3" s="1"/>
  <c r="C55" i="3"/>
  <c r="F51" i="3"/>
  <c r="F54" i="3" s="1"/>
  <c r="B51" i="3"/>
  <c r="B54" i="3" s="1"/>
  <c r="B55" i="3"/>
  <c r="F7" i="4"/>
  <c r="F37" i="2"/>
  <c r="F42" i="2" s="1"/>
  <c r="F43" i="2" s="1"/>
  <c r="D37" i="2"/>
  <c r="D42" i="2" s="1"/>
  <c r="D7" i="4"/>
  <c r="B37" i="2"/>
  <c r="B42" i="2" s="1"/>
  <c r="B7" i="4"/>
  <c r="E37" i="2"/>
  <c r="E42" i="2" s="1"/>
  <c r="E7" i="4"/>
  <c r="C37" i="2"/>
  <c r="C42" i="2" s="1"/>
  <c r="C43" i="2" s="1"/>
  <c r="B43" i="2" l="1"/>
  <c r="B10" i="4"/>
  <c r="B9" i="4"/>
  <c r="B8" i="4"/>
  <c r="D9" i="4"/>
  <c r="D43" i="2"/>
  <c r="E43" i="2"/>
  <c r="F8" i="4"/>
  <c r="F9" i="4"/>
  <c r="E10" i="4"/>
  <c r="D8" i="4"/>
  <c r="D10" i="4"/>
  <c r="E8" i="4"/>
  <c r="E9" i="4"/>
  <c r="F10" i="4"/>
  <c r="C8" i="4"/>
  <c r="C10" i="4"/>
  <c r="C9" i="4"/>
</calcChain>
</file>

<file path=xl/sharedStrings.xml><?xml version="1.0" encoding="utf-8"?>
<sst xmlns="http://schemas.openxmlformats.org/spreadsheetml/2006/main" count="184" uniqueCount="135">
  <si>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</si>
  <si>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</si>
  <si>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</si>
  <si>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</si>
  <si>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</si>
  <si>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</si>
  <si>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</si>
  <si>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</si>
  <si>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</si>
  <si>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</si>
  <si>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</si>
  <si>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</si>
  <si>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Subordinated bond</t>
  </si>
  <si>
    <t>Deposits and other accounts</t>
  </si>
  <si>
    <t>Bills payable</t>
  </si>
  <si>
    <t>Other liabilities</t>
  </si>
  <si>
    <t>Paid up capital</t>
  </si>
  <si>
    <t>Statutory reserve</t>
  </si>
  <si>
    <t>Foreign currency translation reserve</t>
  </si>
  <si>
    <t>Net interest income/net profit on investments</t>
  </si>
  <si>
    <t>Investment income</t>
  </si>
  <si>
    <t>Commission, exchange and brokerage</t>
  </si>
  <si>
    <t>Other operating income</t>
  </si>
  <si>
    <t>Rent, taxes, insurance, electricity etc.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</si>
  <si>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</si>
  <si>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</si>
  <si>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</si>
  <si>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</si>
  <si>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</si>
  <si>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</si>
  <si>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</si>
  <si>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</si>
  <si>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Earnings per share (par value Taka 10)</t>
  </si>
  <si>
    <t>Interest receipts in cash</t>
  </si>
  <si>
    <t>Interest payments</t>
  </si>
  <si>
    <t>Dividend receipts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</si>
  <si>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</si>
  <si>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</si>
  <si>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</si>
  <si>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</si>
  <si>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</si>
  <si>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</si>
  <si>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</si>
  <si>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</si>
  <si>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</si>
  <si>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</si>
  <si>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</si>
  <si>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</si>
  <si>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</si>
  <si>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</si>
  <si>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-</t>
  </si>
  <si>
    <t>Share money deposit</t>
  </si>
  <si>
    <t>General reserve</t>
  </si>
  <si>
    <t>Asset revaluation reserve</t>
  </si>
  <si>
    <t>Interest income</t>
  </si>
  <si>
    <t>Salary and allowances</t>
  </si>
  <si>
    <t>Legal and professional expenses</t>
  </si>
  <si>
    <t>Current tax</t>
  </si>
  <si>
    <t>Deferred tax</t>
  </si>
  <si>
    <t>Less: Interest paid on deposits and borrowings etc.</t>
  </si>
  <si>
    <t>Fees, commission, brokerage etc.</t>
  </si>
  <si>
    <t>Statutory deposit</t>
  </si>
  <si>
    <t>Purchase/sales of trading securities</t>
  </si>
  <si>
    <t>Other Liabilities accounts of customers</t>
  </si>
  <si>
    <t>Trading liabillities</t>
  </si>
  <si>
    <t>Purchase of property, plant and equipments</t>
  </si>
  <si>
    <t>Payments against lease obligation/ FDR</t>
  </si>
  <si>
    <t>Proceeds from sale of property, plant and equipments</t>
  </si>
  <si>
    <t>Loans &amp; advances to other banks</t>
  </si>
  <si>
    <t>Standard Bank Limited</t>
  </si>
  <si>
    <t>Revaluation reserve on investment</t>
  </si>
  <si>
    <t>Bonus share</t>
  </si>
  <si>
    <t>Surplus in Profit and Loss Account/ Retianed earnings</t>
  </si>
  <si>
    <t>Current / Al wadeeeah Deposits &amp; Other Deposits</t>
  </si>
  <si>
    <t>Savings Bank/ Mudaraba Savings Deposits</t>
  </si>
  <si>
    <t>Fixed Deposits/ MudarabaTrm Deposits</t>
  </si>
  <si>
    <t>Deposits Under Schemes / Mudaraba Deposit Schemes</t>
  </si>
  <si>
    <t>Short term Deposits / Mudaraba Short erm Deposits</t>
  </si>
  <si>
    <t>Specific Provision</t>
  </si>
  <si>
    <t xml:space="preserve">General Provision </t>
  </si>
  <si>
    <t>Provision for Off-balance sheet items</t>
  </si>
  <si>
    <t>Provison for diminution in value of investments</t>
  </si>
  <si>
    <t>Other Provision</t>
  </si>
  <si>
    <t>Provision for impairment of client marginal loan</t>
  </si>
  <si>
    <t>Income from Investment</t>
  </si>
  <si>
    <t>Investment in subsidiary</t>
  </si>
  <si>
    <t>Received from Issue of loan capital and debt security</t>
  </si>
  <si>
    <t>Received for redemption of loan capital and debt security</t>
  </si>
  <si>
    <t>Dividend paid</t>
  </si>
  <si>
    <t>Receipts from issue of ordinary shares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</si>
  <si>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</si>
  <si>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</si>
  <si>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</si>
  <si>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</si>
  <si>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</si>
  <si>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</si>
  <si>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</si>
  <si>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As at Quarter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</si>
  <si>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</si>
  <si>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</si>
  <si>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</si>
  <si>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</si>
  <si>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</si>
  <si>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</si>
  <si>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</si>
  <si>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</si>
  <si>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</si>
  <si>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</si>
  <si>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</si>
  <si>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</si>
  <si>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Shareholders’ Equity</t>
  </si>
  <si>
    <t>Non-controlling interest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</si>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</sst>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Font="1" applyFill="1"/>
    <xf numFmtId="0" fontId="1" fillId="0" borderId="0" xfId="0" applyFont="1" applyFill="1"/>
    <xf numFmtId="3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3" fontId="1" fillId="0" borderId="1" xfId="0" applyNumberFormat="1" applyFont="1" applyFill="1" applyBorder="1"/>
    <xf numFmtId="2" fontId="1" fillId="0" borderId="0" xfId="0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pane xSplit="1" ySplit="5" topLeftCell="H51" activePane="bottomRight" state="frozen"/>
      <selection pane="topRight" activeCell="B1" sqref="B1"/>
      <selection pane="bottomLeft" activeCell="A6" sqref="A6"/>
      <selection pane="bottomRight" activeCell="I60" sqref="I60"/>
    </sheetView>
  </sheetViews>
  <sheetFormatPr defaultRowHeight="15" x14ac:dyDescent="0.25"/>
  <cols>
    <col min="1" max="1" width="44.7109375" customWidth="1"/>
    <col min="2" max="2" width="14.85546875" bestFit="1" customWidth="1"/>
    <col min="3" max="3" width="14.85546875" style="7" bestFit="1" customWidth="1"/>
    <col min="4" max="6" width="14.85546875" bestFit="1" customWidth="1"/>
    <col min="7" max="7" width="16.5703125" customWidth="1"/>
    <col min="8" max="8" width="15.7109375" customWidth="1"/>
    <col min="9" max="9" width="15.85546875" customWidth="1"/>
  </cols>
  <sheetData>
    <row r="1" spans="1:9" x14ac:dyDescent="0.25">
      <c r="A1" s="2" t="s">
        <v>69</v>
      </c>
      <c r="C1"/>
    </row>
    <row r="2" spans="1:9" x14ac:dyDescent="0.25">
      <c r="A2" s="2" t="s">
        <v>132</v>
      </c>
      <c r="C2"/>
    </row>
    <row r="3" spans="1:9" x14ac:dyDescent="0.25">
      <c r="A3" t="s">
        <v>97</v>
      </c>
      <c r="C3"/>
    </row>
    <row r="4" spans="1:9" x14ac:dyDescent="0.25">
      <c r="B4" s="22" t="s">
        <v>95</v>
      </c>
      <c r="C4" s="22" t="s">
        <v>94</v>
      </c>
      <c r="D4" s="22" t="s">
        <v>96</v>
      </c>
      <c r="E4" s="22" t="s">
        <v>95</v>
      </c>
      <c r="F4" s="22" t="s">
        <v>94</v>
      </c>
      <c r="G4" s="29" t="s">
        <v>96</v>
      </c>
      <c r="H4" s="29" t="s">
        <v>95</v>
      </c>
      <c r="I4" s="29" t="s">
        <v>94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30">
        <v>43555</v>
      </c>
      <c r="H5" s="30">
        <v>43646</v>
      </c>
      <c r="I5" s="30">
        <v>43738</v>
      </c>
    </row>
    <row r="6" spans="1:9" x14ac:dyDescent="0.25">
      <c r="A6" s="24" t="s">
        <v>103</v>
      </c>
    </row>
    <row r="7" spans="1:9" x14ac:dyDescent="0.25">
      <c r="A7" s="25" t="s">
        <v>0</v>
      </c>
    </row>
    <row r="8" spans="1:9" x14ac:dyDescent="0.25">
      <c r="A8" t="s">
        <v>1</v>
      </c>
      <c r="B8" s="3">
        <v>1473375363</v>
      </c>
      <c r="C8" s="8">
        <v>1244252588</v>
      </c>
      <c r="D8" s="3">
        <v>1583055669</v>
      </c>
      <c r="E8" s="3">
        <v>1840645725</v>
      </c>
      <c r="F8" s="3">
        <v>1522878293</v>
      </c>
      <c r="G8" s="3">
        <v>1899863575</v>
      </c>
      <c r="H8" s="3">
        <v>1936699987</v>
      </c>
      <c r="I8" s="3">
        <v>2132184275</v>
      </c>
    </row>
    <row r="9" spans="1:9" ht="30" x14ac:dyDescent="0.25">
      <c r="A9" s="1" t="s">
        <v>2</v>
      </c>
      <c r="B9" s="3">
        <v>9029107564</v>
      </c>
      <c r="C9" s="8">
        <v>7892209502</v>
      </c>
      <c r="D9" s="3">
        <v>8574374375</v>
      </c>
      <c r="E9" s="3">
        <v>7635521804</v>
      </c>
      <c r="F9" s="3">
        <v>9169119705</v>
      </c>
      <c r="G9" s="3">
        <v>8839381382</v>
      </c>
      <c r="H9" s="3">
        <v>9596742870</v>
      </c>
      <c r="I9" s="3">
        <v>9832689212</v>
      </c>
    </row>
    <row r="10" spans="1:9" x14ac:dyDescent="0.25">
      <c r="A10" s="1"/>
      <c r="B10" s="11">
        <f t="shared" ref="B10" si="0">SUM(B8:B9)</f>
        <v>10502482927</v>
      </c>
      <c r="C10" s="16">
        <f t="shared" ref="C10:I10" si="1">SUM(C8:C9)</f>
        <v>9136462090</v>
      </c>
      <c r="D10" s="11">
        <f t="shared" si="1"/>
        <v>10157430044</v>
      </c>
      <c r="E10" s="11">
        <f t="shared" si="1"/>
        <v>9476167529</v>
      </c>
      <c r="F10" s="11">
        <f t="shared" si="1"/>
        <v>10691997998</v>
      </c>
      <c r="G10" s="11">
        <f t="shared" si="1"/>
        <v>10739244957</v>
      </c>
      <c r="H10" s="11">
        <f t="shared" si="1"/>
        <v>11533442857</v>
      </c>
      <c r="I10" s="11">
        <f t="shared" si="1"/>
        <v>11964873487</v>
      </c>
    </row>
    <row r="11" spans="1:9" x14ac:dyDescent="0.25">
      <c r="A11" s="1"/>
      <c r="B11" s="14"/>
      <c r="C11" s="15"/>
      <c r="D11" s="14"/>
      <c r="E11" s="14"/>
      <c r="F11" s="14"/>
    </row>
    <row r="12" spans="1:9" x14ac:dyDescent="0.25">
      <c r="A12" s="26" t="s">
        <v>104</v>
      </c>
    </row>
    <row r="13" spans="1:9" x14ac:dyDescent="0.25">
      <c r="A13" t="s">
        <v>3</v>
      </c>
      <c r="B13" s="3">
        <v>564922411</v>
      </c>
      <c r="C13" s="8">
        <v>3805250173</v>
      </c>
      <c r="D13" s="3">
        <v>2406047114</v>
      </c>
      <c r="E13" s="3">
        <v>1461678179</v>
      </c>
      <c r="F13" s="3">
        <v>1599714096</v>
      </c>
      <c r="G13" s="3">
        <v>1584772023</v>
      </c>
      <c r="H13" s="3">
        <v>2326052257</v>
      </c>
      <c r="I13" s="3">
        <v>956931596</v>
      </c>
    </row>
    <row r="14" spans="1:9" x14ac:dyDescent="0.25">
      <c r="A14" t="s">
        <v>4</v>
      </c>
      <c r="B14" s="3">
        <v>1061280435</v>
      </c>
      <c r="C14" s="8">
        <v>297145940</v>
      </c>
      <c r="D14" s="3">
        <v>589392428</v>
      </c>
      <c r="E14" s="3">
        <v>976630238</v>
      </c>
      <c r="F14" s="3">
        <v>1008244423</v>
      </c>
      <c r="G14" s="3">
        <v>2310759526</v>
      </c>
      <c r="H14" s="3">
        <v>749440221</v>
      </c>
      <c r="I14" s="3">
        <v>555281399</v>
      </c>
    </row>
    <row r="15" spans="1:9" x14ac:dyDescent="0.25">
      <c r="B15" s="11">
        <f t="shared" ref="B15" si="2">SUM(B13:B14)</f>
        <v>1626202846</v>
      </c>
      <c r="C15" s="16">
        <f t="shared" ref="C15:I15" si="3">SUM(C13:C14)</f>
        <v>4102396113</v>
      </c>
      <c r="D15" s="11">
        <f t="shared" si="3"/>
        <v>2995439542</v>
      </c>
      <c r="E15" s="11">
        <f t="shared" si="3"/>
        <v>2438308417</v>
      </c>
      <c r="F15" s="11">
        <f t="shared" si="3"/>
        <v>2607958519</v>
      </c>
      <c r="G15" s="11">
        <f t="shared" si="3"/>
        <v>3895531549</v>
      </c>
      <c r="H15" s="11">
        <f t="shared" si="3"/>
        <v>3075492478</v>
      </c>
      <c r="I15" s="11">
        <f t="shared" si="3"/>
        <v>1512212995</v>
      </c>
    </row>
    <row r="16" spans="1:9" x14ac:dyDescent="0.25">
      <c r="B16" s="14"/>
      <c r="C16" s="15"/>
      <c r="D16" s="14"/>
      <c r="E16" s="14"/>
      <c r="F16" s="14"/>
    </row>
    <row r="17" spans="1:9" x14ac:dyDescent="0.25">
      <c r="A17" s="26" t="s">
        <v>5</v>
      </c>
      <c r="B17" s="4">
        <v>360000000</v>
      </c>
      <c r="C17" s="6">
        <v>560000000</v>
      </c>
      <c r="D17" s="4">
        <v>450000000</v>
      </c>
      <c r="E17" s="4">
        <v>1570000000</v>
      </c>
      <c r="F17" s="4">
        <v>1390000000</v>
      </c>
      <c r="G17" s="3">
        <v>850000000</v>
      </c>
      <c r="H17" s="4">
        <v>3868000000</v>
      </c>
      <c r="I17" s="3">
        <v>1272600000</v>
      </c>
    </row>
    <row r="18" spans="1:9" x14ac:dyDescent="0.25">
      <c r="A18" s="2"/>
      <c r="B18" s="4"/>
      <c r="C18" s="6"/>
      <c r="D18" s="4"/>
      <c r="E18" s="4"/>
      <c r="F18" s="4"/>
    </row>
    <row r="19" spans="1:9" x14ac:dyDescent="0.25">
      <c r="A19" s="26" t="s">
        <v>6</v>
      </c>
      <c r="E19" s="3"/>
    </row>
    <row r="20" spans="1:9" x14ac:dyDescent="0.25">
      <c r="A20" t="s">
        <v>7</v>
      </c>
      <c r="B20" s="3">
        <v>16533207164</v>
      </c>
      <c r="C20" s="8">
        <v>16219683985</v>
      </c>
      <c r="D20" s="3">
        <v>18157588031</v>
      </c>
      <c r="E20" s="3">
        <v>20340082701</v>
      </c>
      <c r="F20" s="3">
        <v>20558983175</v>
      </c>
      <c r="G20" s="3">
        <v>20460707119</v>
      </c>
      <c r="H20" s="3">
        <v>23704347877</v>
      </c>
      <c r="I20" s="3">
        <v>24891096031</v>
      </c>
    </row>
    <row r="21" spans="1:9" x14ac:dyDescent="0.25">
      <c r="A21" t="s">
        <v>8</v>
      </c>
      <c r="B21" s="3">
        <v>3648977130</v>
      </c>
      <c r="C21" s="8">
        <v>3770593366</v>
      </c>
      <c r="D21" s="3">
        <v>3991756557</v>
      </c>
      <c r="E21" s="3">
        <v>3945508921</v>
      </c>
      <c r="F21" s="3">
        <v>3949750706</v>
      </c>
      <c r="G21" s="3">
        <v>3906989402</v>
      </c>
      <c r="H21" s="3">
        <v>3870108853</v>
      </c>
      <c r="I21" s="3">
        <v>3886901769</v>
      </c>
    </row>
    <row r="22" spans="1:9" x14ac:dyDescent="0.25">
      <c r="B22" s="11">
        <f t="shared" ref="B22" si="4">SUM(B20:B21)</f>
        <v>20182184294</v>
      </c>
      <c r="C22" s="16">
        <f t="shared" ref="C22:I22" si="5">SUM(C20:C21)</f>
        <v>19990277351</v>
      </c>
      <c r="D22" s="11">
        <f>SUM(D20:D21)</f>
        <v>22149344588</v>
      </c>
      <c r="E22" s="11">
        <f t="shared" si="5"/>
        <v>24285591622</v>
      </c>
      <c r="F22" s="11">
        <f t="shared" si="5"/>
        <v>24508733881</v>
      </c>
      <c r="G22" s="11">
        <f t="shared" si="5"/>
        <v>24367696521</v>
      </c>
      <c r="H22" s="11">
        <f t="shared" si="5"/>
        <v>27574456730</v>
      </c>
      <c r="I22" s="11">
        <f t="shared" si="5"/>
        <v>28777997800</v>
      </c>
    </row>
    <row r="23" spans="1:9" x14ac:dyDescent="0.25">
      <c r="B23" s="14"/>
      <c r="C23" s="15"/>
      <c r="D23" s="14"/>
      <c r="E23" s="14"/>
      <c r="F23" s="14"/>
    </row>
    <row r="24" spans="1:9" x14ac:dyDescent="0.25">
      <c r="A24" s="26" t="s">
        <v>105</v>
      </c>
    </row>
    <row r="25" spans="1:9" x14ac:dyDescent="0.25">
      <c r="A25" t="s">
        <v>9</v>
      </c>
      <c r="B25" s="3">
        <v>109759324331</v>
      </c>
      <c r="C25" s="8">
        <v>115635081868</v>
      </c>
      <c r="D25" s="3">
        <v>127737666377</v>
      </c>
      <c r="E25" s="3">
        <v>134641662638</v>
      </c>
      <c r="F25" s="3">
        <v>137427604380</v>
      </c>
      <c r="G25" s="3">
        <v>144241252281</v>
      </c>
      <c r="H25" s="3">
        <v>150925143904</v>
      </c>
      <c r="I25" s="3">
        <v>152664452381</v>
      </c>
    </row>
    <row r="26" spans="1:9" x14ac:dyDescent="0.25">
      <c r="A26" t="s">
        <v>10</v>
      </c>
      <c r="B26" s="3">
        <v>3005304271</v>
      </c>
      <c r="C26" s="8">
        <v>2428574399</v>
      </c>
      <c r="D26" s="3">
        <v>3768104526</v>
      </c>
      <c r="E26" s="3">
        <v>4927195372</v>
      </c>
      <c r="F26" s="3">
        <v>3928830051</v>
      </c>
      <c r="G26" s="3">
        <v>4767467061</v>
      </c>
      <c r="H26" s="3">
        <v>5446609131</v>
      </c>
      <c r="I26" s="3">
        <v>3955176290</v>
      </c>
    </row>
    <row r="27" spans="1:9" x14ac:dyDescent="0.25">
      <c r="B27" s="4">
        <f t="shared" ref="B27" si="6">SUM(B25:B26)</f>
        <v>112764628602</v>
      </c>
      <c r="C27" s="6">
        <f t="shared" ref="C27:E27" si="7">SUM(C25:C26)</f>
        <v>118063656267</v>
      </c>
      <c r="D27" s="4">
        <f>SUM(D25:D26)</f>
        <v>131505770903</v>
      </c>
      <c r="E27" s="4">
        <f t="shared" si="7"/>
        <v>139568858010</v>
      </c>
      <c r="F27" s="4">
        <f>F25+F26</f>
        <v>141356434431</v>
      </c>
      <c r="G27" s="4">
        <f t="shared" ref="G27:I27" si="8">G25+G26</f>
        <v>149008719342</v>
      </c>
      <c r="H27" s="4">
        <f t="shared" si="8"/>
        <v>156371753035</v>
      </c>
      <c r="I27" s="4">
        <f t="shared" si="8"/>
        <v>156619628671</v>
      </c>
    </row>
    <row r="28" spans="1:9" x14ac:dyDescent="0.25">
      <c r="A28" s="25" t="s">
        <v>106</v>
      </c>
      <c r="B28" s="5">
        <v>3750716713</v>
      </c>
      <c r="C28" s="9">
        <v>3783502144</v>
      </c>
      <c r="D28" s="5">
        <v>3727098429</v>
      </c>
      <c r="E28" s="5">
        <v>3856879539</v>
      </c>
      <c r="F28" s="5">
        <v>3820444372</v>
      </c>
      <c r="G28" s="3">
        <v>3844925737</v>
      </c>
      <c r="H28" s="3">
        <v>3903908708</v>
      </c>
      <c r="I28" s="3">
        <v>4019968225</v>
      </c>
    </row>
    <row r="29" spans="1:9" x14ac:dyDescent="0.25">
      <c r="A29" s="25" t="s">
        <v>44</v>
      </c>
      <c r="B29" s="5">
        <v>10401209434</v>
      </c>
      <c r="C29" s="9">
        <v>10549164158</v>
      </c>
      <c r="D29" s="5">
        <v>10653881176</v>
      </c>
      <c r="E29" s="5">
        <v>11916021217</v>
      </c>
      <c r="F29" s="5">
        <v>10820986193</v>
      </c>
      <c r="G29" s="3">
        <v>12150288105</v>
      </c>
      <c r="H29" s="3">
        <v>12360828769</v>
      </c>
      <c r="I29" s="3">
        <v>12028999313</v>
      </c>
    </row>
    <row r="30" spans="1:9" x14ac:dyDescent="0.25">
      <c r="A30" s="25" t="s">
        <v>107</v>
      </c>
      <c r="B30" t="s">
        <v>50</v>
      </c>
      <c r="C30" s="7" t="s">
        <v>50</v>
      </c>
      <c r="D30" s="3"/>
      <c r="E30" s="3"/>
      <c r="F30" s="3"/>
    </row>
    <row r="31" spans="1:9" x14ac:dyDescent="0.25">
      <c r="A31" s="2"/>
      <c r="B31" s="11">
        <f>SUM(B10,B15,B17,B22,B27:B29)</f>
        <v>159587424816</v>
      </c>
      <c r="C31" s="16">
        <f t="shared" ref="C31:I31" si="9">SUM(C10,C15,C17,C22,C27:C29)</f>
        <v>166185458123</v>
      </c>
      <c r="D31" s="16">
        <f>SUM(D10,D15,D17,D22,D27:D29)</f>
        <v>181638964682</v>
      </c>
      <c r="E31" s="11">
        <f>SUM(E10,E15,E17,E22,E27:E29)</f>
        <v>193111826334</v>
      </c>
      <c r="F31" s="11">
        <f t="shared" si="9"/>
        <v>195196555394</v>
      </c>
      <c r="G31" s="11">
        <f t="shared" si="9"/>
        <v>204856406211</v>
      </c>
      <c r="H31" s="11">
        <f t="shared" si="9"/>
        <v>218687882577</v>
      </c>
      <c r="I31" s="11">
        <f t="shared" si="9"/>
        <v>216196280491</v>
      </c>
    </row>
    <row r="33" spans="1:10" x14ac:dyDescent="0.25">
      <c r="A33" s="24" t="s">
        <v>108</v>
      </c>
    </row>
    <row r="34" spans="1:10" x14ac:dyDescent="0.25">
      <c r="A34" s="26" t="s">
        <v>11</v>
      </c>
      <c r="B34" s="5"/>
    </row>
    <row r="35" spans="1:10" x14ac:dyDescent="0.25">
      <c r="A35" s="26" t="s">
        <v>109</v>
      </c>
      <c r="B35" s="5">
        <v>6538173532</v>
      </c>
      <c r="C35" s="9">
        <v>9507042973</v>
      </c>
      <c r="D35" s="9">
        <v>13691516614</v>
      </c>
      <c r="E35" s="9">
        <v>13408055795</v>
      </c>
      <c r="F35" s="9">
        <v>14126861975</v>
      </c>
      <c r="G35" s="3">
        <v>13746254077</v>
      </c>
      <c r="H35" s="3">
        <v>14604140782</v>
      </c>
      <c r="I35" s="3">
        <v>13204812007</v>
      </c>
    </row>
    <row r="36" spans="1:10" x14ac:dyDescent="0.25">
      <c r="A36" s="26" t="s">
        <v>12</v>
      </c>
      <c r="C36" s="8"/>
      <c r="D36" s="3"/>
      <c r="E36" s="3"/>
      <c r="F36" s="3"/>
    </row>
    <row r="37" spans="1:10" x14ac:dyDescent="0.25">
      <c r="B37" s="4"/>
      <c r="C37" s="6"/>
      <c r="D37" s="4"/>
      <c r="E37" s="4"/>
      <c r="F37" s="4"/>
    </row>
    <row r="38" spans="1:10" x14ac:dyDescent="0.25">
      <c r="A38" s="26" t="s">
        <v>13</v>
      </c>
    </row>
    <row r="39" spans="1:10" x14ac:dyDescent="0.25">
      <c r="A39" t="s">
        <v>73</v>
      </c>
      <c r="B39" s="3">
        <v>17829382999</v>
      </c>
      <c r="C39" s="8">
        <v>17373778625</v>
      </c>
      <c r="D39" s="3">
        <v>17843639640</v>
      </c>
      <c r="E39" s="3">
        <v>18716321718</v>
      </c>
      <c r="F39" s="3">
        <v>19247722821</v>
      </c>
      <c r="G39" s="3">
        <v>19396908703</v>
      </c>
      <c r="H39" s="3">
        <v>20515324634</v>
      </c>
      <c r="I39" s="3">
        <v>19068237226</v>
      </c>
    </row>
    <row r="40" spans="1:10" x14ac:dyDescent="0.25">
      <c r="A40" t="s">
        <v>14</v>
      </c>
      <c r="B40" s="3">
        <v>3834630442</v>
      </c>
      <c r="C40" s="8">
        <v>1897823277</v>
      </c>
      <c r="D40" s="3">
        <v>2357531577</v>
      </c>
      <c r="E40" s="3">
        <v>2096521845</v>
      </c>
      <c r="F40" s="3">
        <v>5218185421</v>
      </c>
      <c r="G40" s="3">
        <v>2395930387</v>
      </c>
      <c r="H40" s="3">
        <v>4702738015</v>
      </c>
      <c r="I40" s="3">
        <v>2456314918</v>
      </c>
    </row>
    <row r="41" spans="1:10" x14ac:dyDescent="0.25">
      <c r="A41" t="s">
        <v>74</v>
      </c>
      <c r="B41" s="3">
        <v>9165041726</v>
      </c>
      <c r="C41" s="8">
        <v>9861124801</v>
      </c>
      <c r="D41" s="3">
        <v>10413027695</v>
      </c>
      <c r="E41" s="3">
        <v>11198409051</v>
      </c>
      <c r="F41" s="3">
        <v>10468424472</v>
      </c>
      <c r="G41" s="3">
        <v>11651775292</v>
      </c>
      <c r="H41" s="3">
        <v>12014827308</v>
      </c>
      <c r="I41" s="3">
        <v>12794121260</v>
      </c>
    </row>
    <row r="42" spans="1:10" x14ac:dyDescent="0.25">
      <c r="A42" t="s">
        <v>77</v>
      </c>
      <c r="B42" s="3">
        <v>5326388958</v>
      </c>
      <c r="C42" s="8">
        <v>4560313703</v>
      </c>
      <c r="D42" s="3">
        <v>4986942627</v>
      </c>
      <c r="E42" s="3">
        <v>5300696387</v>
      </c>
      <c r="F42" s="3">
        <v>4343370850</v>
      </c>
      <c r="G42" s="3">
        <v>6441080191</v>
      </c>
      <c r="H42" s="3">
        <v>6588612840</v>
      </c>
      <c r="I42" s="3">
        <v>6378678254</v>
      </c>
    </row>
    <row r="43" spans="1:10" x14ac:dyDescent="0.25">
      <c r="A43" t="s">
        <v>75</v>
      </c>
      <c r="B43" s="3">
        <v>81684887085</v>
      </c>
      <c r="C43" s="8">
        <v>86969639181</v>
      </c>
      <c r="D43" s="3">
        <v>95212239946</v>
      </c>
      <c r="E43" s="3">
        <v>103472127518</v>
      </c>
      <c r="F43" s="3">
        <v>104038383073</v>
      </c>
      <c r="G43" s="3">
        <v>111033369947</v>
      </c>
      <c r="H43" s="3">
        <v>118866347737</v>
      </c>
      <c r="I43" s="3">
        <v>118608266628</v>
      </c>
    </row>
    <row r="44" spans="1:10" x14ac:dyDescent="0.25">
      <c r="A44" t="s">
        <v>76</v>
      </c>
      <c r="B44" s="3">
        <v>8903702630</v>
      </c>
      <c r="C44" s="9">
        <v>8859726582</v>
      </c>
      <c r="D44" s="9">
        <v>8502019467</v>
      </c>
      <c r="E44" s="3">
        <v>8575274130</v>
      </c>
      <c r="F44" s="3">
        <v>8476417046</v>
      </c>
      <c r="G44" s="3">
        <v>9137110003</v>
      </c>
      <c r="H44" s="3">
        <v>9672432306</v>
      </c>
      <c r="I44" s="3">
        <v>10543065489</v>
      </c>
    </row>
    <row r="45" spans="1:10" x14ac:dyDescent="0.25">
      <c r="B45" s="11">
        <f>SUM(B39:B44)</f>
        <v>126744033840</v>
      </c>
      <c r="C45" s="16">
        <f t="shared" ref="C45:E45" si="10">SUM(C39:C44)</f>
        <v>129522406169</v>
      </c>
      <c r="D45" s="11">
        <f t="shared" si="10"/>
        <v>139315400952</v>
      </c>
      <c r="E45" s="11">
        <f t="shared" si="10"/>
        <v>149359350649</v>
      </c>
      <c r="F45" s="11">
        <f>SUM(F39:F44)</f>
        <v>151792503683</v>
      </c>
      <c r="G45" s="11">
        <f t="shared" ref="G45" si="11">SUM(G39:G44)</f>
        <v>160056174523</v>
      </c>
      <c r="H45" s="11">
        <f>SUM(H39:H44)</f>
        <v>172360282840</v>
      </c>
      <c r="I45" s="11">
        <f>SUM(I39:I44)</f>
        <v>169848683775</v>
      </c>
      <c r="J45" s="11"/>
    </row>
    <row r="46" spans="1:10" x14ac:dyDescent="0.25">
      <c r="B46" s="14"/>
      <c r="C46" s="15"/>
      <c r="D46" s="14"/>
      <c r="E46" s="14"/>
      <c r="F46" s="14"/>
    </row>
    <row r="47" spans="1:10" x14ac:dyDescent="0.25">
      <c r="A47" s="26" t="s">
        <v>15</v>
      </c>
      <c r="B47" s="5">
        <v>13771669208</v>
      </c>
      <c r="C47" s="9">
        <v>14364344240</v>
      </c>
      <c r="D47" s="5">
        <v>15150236522</v>
      </c>
      <c r="E47" s="5">
        <v>16646888049</v>
      </c>
      <c r="F47" s="5">
        <v>15731351384</v>
      </c>
      <c r="G47" s="3">
        <v>16153995090</v>
      </c>
      <c r="H47" s="3">
        <v>16845539512</v>
      </c>
      <c r="I47" s="3">
        <v>17933943524</v>
      </c>
    </row>
    <row r="48" spans="1:10" x14ac:dyDescent="0.25">
      <c r="A48" s="2"/>
      <c r="B48" s="11">
        <f t="shared" ref="B48" si="12">SUM(B35,B45:B47)</f>
        <v>147053876580</v>
      </c>
      <c r="C48" s="16">
        <f t="shared" ref="C48:E48" si="13">SUM(C35,C45:C47)</f>
        <v>153393793382</v>
      </c>
      <c r="D48" s="11">
        <f t="shared" si="13"/>
        <v>168157154088</v>
      </c>
      <c r="E48" s="11">
        <f t="shared" si="13"/>
        <v>179414294493</v>
      </c>
      <c r="F48" s="11">
        <f>SUM(F35,F45:F47)</f>
        <v>181650717042</v>
      </c>
      <c r="G48" s="11">
        <f t="shared" ref="G48" si="14">SUM(G35,G45:G47)</f>
        <v>189956423690</v>
      </c>
      <c r="H48" s="11">
        <f>SUM(H35,H45:H47)</f>
        <v>203809963134</v>
      </c>
      <c r="I48" s="11">
        <f>SUM(I35,I45:I47)</f>
        <v>200987439306</v>
      </c>
    </row>
    <row r="49" spans="1:9" x14ac:dyDescent="0.25">
      <c r="A49" s="26" t="s">
        <v>110</v>
      </c>
    </row>
    <row r="50" spans="1:9" x14ac:dyDescent="0.25">
      <c r="A50" t="s">
        <v>16</v>
      </c>
      <c r="B50" s="3">
        <v>7918069970</v>
      </c>
      <c r="C50" s="8">
        <v>7918069970</v>
      </c>
      <c r="D50" s="3">
        <v>7918069970</v>
      </c>
      <c r="E50" s="3">
        <v>8709876960</v>
      </c>
      <c r="F50" s="3">
        <v>8709876960</v>
      </c>
      <c r="G50" s="3">
        <v>8709876960</v>
      </c>
      <c r="H50" s="3">
        <v>8709876960</v>
      </c>
      <c r="I50" s="3">
        <v>9580864650</v>
      </c>
    </row>
    <row r="51" spans="1:9" x14ac:dyDescent="0.25">
      <c r="A51" t="s">
        <v>51</v>
      </c>
      <c r="B51" s="3"/>
      <c r="C51" s="7">
        <v>4434174600</v>
      </c>
      <c r="F51" s="3"/>
    </row>
    <row r="52" spans="1:9" x14ac:dyDescent="0.25">
      <c r="A52" t="s">
        <v>17</v>
      </c>
      <c r="B52" s="3">
        <v>4344688251</v>
      </c>
      <c r="C52" s="8"/>
      <c r="D52" s="3">
        <v>4658642771</v>
      </c>
      <c r="E52" s="3">
        <v>4755528770</v>
      </c>
      <c r="F52" s="3">
        <v>4710355121</v>
      </c>
      <c r="G52" s="3">
        <v>5076796939</v>
      </c>
      <c r="H52" s="3">
        <v>5108566040</v>
      </c>
      <c r="I52" s="3">
        <v>5232970556</v>
      </c>
    </row>
    <row r="53" spans="1:9" x14ac:dyDescent="0.25">
      <c r="A53" t="s">
        <v>52</v>
      </c>
      <c r="B53" s="3"/>
      <c r="E53" s="3"/>
      <c r="F53" s="3"/>
    </row>
    <row r="54" spans="1:9" x14ac:dyDescent="0.25">
      <c r="A54" t="s">
        <v>53</v>
      </c>
      <c r="B54" s="3"/>
      <c r="E54" s="3"/>
      <c r="F54" s="3"/>
    </row>
    <row r="55" spans="1:9" x14ac:dyDescent="0.25">
      <c r="A55" t="s">
        <v>70</v>
      </c>
      <c r="B55" s="3">
        <v>758042</v>
      </c>
      <c r="C55" s="8">
        <v>9678238</v>
      </c>
      <c r="D55" s="3">
        <v>9901353</v>
      </c>
      <c r="E55" s="3">
        <v>183809626</v>
      </c>
      <c r="F55" s="3">
        <v>51525465</v>
      </c>
      <c r="G55" s="3">
        <v>133307405</v>
      </c>
      <c r="H55" s="3">
        <v>135217215</v>
      </c>
      <c r="I55" s="3">
        <v>119367962</v>
      </c>
    </row>
    <row r="56" spans="1:9" x14ac:dyDescent="0.25">
      <c r="A56" t="s">
        <v>18</v>
      </c>
      <c r="C56" s="8"/>
    </row>
    <row r="57" spans="1:9" x14ac:dyDescent="0.25">
      <c r="A57" t="s">
        <v>71</v>
      </c>
    </row>
    <row r="58" spans="1:9" x14ac:dyDescent="0.25">
      <c r="A58" t="s">
        <v>72</v>
      </c>
      <c r="B58">
        <v>269888833</v>
      </c>
      <c r="C58" s="8">
        <v>429597758</v>
      </c>
      <c r="D58" s="3">
        <v>895041578</v>
      </c>
      <c r="E58" s="3">
        <v>48166707</v>
      </c>
      <c r="F58" s="3">
        <v>73931470</v>
      </c>
      <c r="G58" s="3">
        <v>979847520</v>
      </c>
      <c r="H58" s="3">
        <v>924107887</v>
      </c>
      <c r="I58" s="3">
        <v>275486170</v>
      </c>
    </row>
    <row r="59" spans="1:9" x14ac:dyDescent="0.25">
      <c r="A59" s="2"/>
      <c r="B59" s="4">
        <f t="shared" ref="B59:I59" si="15">SUM(B50:B58)</f>
        <v>12533405096</v>
      </c>
      <c r="C59" s="6">
        <f>SUM(C50:C58)</f>
        <v>12791520566</v>
      </c>
      <c r="D59" s="4">
        <f t="shared" si="15"/>
        <v>13481655672</v>
      </c>
      <c r="E59" s="4">
        <f t="shared" si="15"/>
        <v>13697382063</v>
      </c>
      <c r="F59" s="4">
        <f t="shared" si="15"/>
        <v>13545689016</v>
      </c>
      <c r="G59" s="4">
        <f t="shared" si="15"/>
        <v>14899828824</v>
      </c>
      <c r="H59" s="4">
        <f t="shared" si="15"/>
        <v>14877768102</v>
      </c>
      <c r="I59" s="4">
        <f t="shared" si="15"/>
        <v>15208689338</v>
      </c>
    </row>
    <row r="60" spans="1:9" x14ac:dyDescent="0.25">
      <c r="A60" s="26" t="s">
        <v>111</v>
      </c>
      <c r="B60" s="3">
        <v>143139</v>
      </c>
      <c r="C60" s="8">
        <v>144175</v>
      </c>
      <c r="D60" s="3">
        <v>154924</v>
      </c>
      <c r="E60" s="3">
        <v>149777</v>
      </c>
      <c r="F60" s="3">
        <v>149336</v>
      </c>
      <c r="G60" s="3">
        <v>153696</v>
      </c>
      <c r="H60" s="3">
        <v>151340</v>
      </c>
      <c r="I60" s="3">
        <v>151848</v>
      </c>
    </row>
    <row r="61" spans="1:9" ht="15.75" thickBot="1" x14ac:dyDescent="0.3">
      <c r="A61" s="2"/>
      <c r="B61" s="12">
        <f>B48+B59+B60+1</f>
        <v>159587424816</v>
      </c>
      <c r="C61" s="12">
        <f t="shared" ref="C61" si="16">C48+C59+C60</f>
        <v>166185458123</v>
      </c>
      <c r="D61" s="12">
        <f>D48+D59+D60-2</f>
        <v>181638964682</v>
      </c>
      <c r="E61" s="12">
        <f>E48+E59+E60+1</f>
        <v>193111826334</v>
      </c>
      <c r="F61" s="12">
        <f>F48+F59+F60</f>
        <v>195196555394</v>
      </c>
      <c r="G61" s="12">
        <f>G48+G59+G60</f>
        <v>204856406210</v>
      </c>
      <c r="H61" s="12">
        <f>H48+H59+H60</f>
        <v>218687882576</v>
      </c>
      <c r="I61" s="12">
        <f>I48+I59+I60</f>
        <v>216196280492</v>
      </c>
    </row>
    <row r="63" spans="1:9" x14ac:dyDescent="0.25">
      <c r="A63" s="27" t="s">
        <v>112</v>
      </c>
      <c r="B63" s="2">
        <v>16.29</v>
      </c>
      <c r="C63" s="10">
        <v>17.34</v>
      </c>
      <c r="D63" s="10">
        <v>17.5</v>
      </c>
      <c r="E63" s="10">
        <v>16.670000000000002</v>
      </c>
      <c r="F63" s="10">
        <v>15.55</v>
      </c>
      <c r="G63" s="20">
        <f>G59/G64</f>
        <v>17.106818950976319</v>
      </c>
      <c r="H63" s="20">
        <f>H59/H64</f>
        <v>17.081490554144406</v>
      </c>
      <c r="I63" s="20">
        <f>I59/I64</f>
        <v>15.874025877194706</v>
      </c>
    </row>
    <row r="64" spans="1:9" x14ac:dyDescent="0.25">
      <c r="A64" s="27" t="s">
        <v>113</v>
      </c>
      <c r="B64" s="4">
        <f>B50/10</f>
        <v>791806997</v>
      </c>
      <c r="C64" s="4">
        <f t="shared" ref="C64:I64" si="17">C50/10</f>
        <v>791806997</v>
      </c>
      <c r="D64" s="4">
        <f t="shared" si="17"/>
        <v>791806997</v>
      </c>
      <c r="E64" s="4">
        <f t="shared" si="17"/>
        <v>870987696</v>
      </c>
      <c r="F64" s="4">
        <f t="shared" si="17"/>
        <v>870987696</v>
      </c>
      <c r="G64" s="4">
        <f t="shared" si="17"/>
        <v>870987696</v>
      </c>
      <c r="H64" s="4">
        <f t="shared" si="17"/>
        <v>870987696</v>
      </c>
      <c r="I64" s="4">
        <f t="shared" si="17"/>
        <v>958086465</v>
      </c>
    </row>
    <row r="65" spans="1:1" x14ac:dyDescent="0.25">
      <c r="A6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xSplit="1" ySplit="5" topLeftCell="H30" activePane="bottomRight" state="frozen"/>
      <selection pane="topRight" activeCell="B1" sqref="B1"/>
      <selection pane="bottomLeft" activeCell="A6" sqref="A6"/>
      <selection pane="bottomRight" activeCell="I40" sqref="I40"/>
    </sheetView>
  </sheetViews>
  <sheetFormatPr defaultRowHeight="15" x14ac:dyDescent="0.25"/>
  <cols>
    <col min="1" max="1" width="48.7109375" customWidth="1"/>
    <col min="2" max="2" width="15.28515625" bestFit="1" customWidth="1"/>
    <col min="3" max="3" width="14.5703125" style="7" bestFit="1" customWidth="1"/>
    <col min="4" max="6" width="14.5703125" bestFit="1" customWidth="1"/>
    <col min="7" max="7" width="13.7109375" customWidth="1"/>
    <col min="8" max="8" width="13.42578125" customWidth="1"/>
    <col min="9" max="9" width="13.85546875" bestFit="1" customWidth="1"/>
  </cols>
  <sheetData>
    <row r="1" spans="1:10" x14ac:dyDescent="0.25">
      <c r="A1" s="2" t="s">
        <v>69</v>
      </c>
      <c r="C1"/>
    </row>
    <row r="2" spans="1:10" x14ac:dyDescent="0.25">
      <c r="A2" s="2" t="s">
        <v>133</v>
      </c>
      <c r="C2"/>
    </row>
    <row r="3" spans="1:10" x14ac:dyDescent="0.25">
      <c r="A3" t="s">
        <v>97</v>
      </c>
      <c r="C3"/>
    </row>
    <row r="4" spans="1:10" x14ac:dyDescent="0.25">
      <c r="B4" s="22" t="s">
        <v>95</v>
      </c>
      <c r="C4" s="22" t="s">
        <v>94</v>
      </c>
      <c r="D4" s="22" t="s">
        <v>96</v>
      </c>
      <c r="E4" s="22" t="s">
        <v>95</v>
      </c>
      <c r="F4" s="22" t="s">
        <v>94</v>
      </c>
      <c r="G4" s="29" t="s">
        <v>96</v>
      </c>
      <c r="H4" s="29" t="s">
        <v>95</v>
      </c>
      <c r="I4" s="29" t="s">
        <v>94</v>
      </c>
    </row>
    <row r="5" spans="1:10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30">
        <v>43555</v>
      </c>
      <c r="H5" s="30">
        <v>43646</v>
      </c>
      <c r="I5" s="30">
        <v>43738</v>
      </c>
    </row>
    <row r="6" spans="1:10" x14ac:dyDescent="0.25">
      <c r="A6" s="27" t="s">
        <v>114</v>
      </c>
    </row>
    <row r="7" spans="1:10" x14ac:dyDescent="0.25">
      <c r="A7" s="26" t="s">
        <v>19</v>
      </c>
      <c r="B7" s="4">
        <f>SUM(B8-B9)</f>
        <v>1537647992</v>
      </c>
      <c r="C7" s="6">
        <f>SUM(C8-C9)</f>
        <v>2296053316</v>
      </c>
      <c r="D7" s="4">
        <f>SUM(D8-D9)</f>
        <v>888977305</v>
      </c>
      <c r="E7" s="4">
        <f>SUM(E8-E9)</f>
        <v>1704909463</v>
      </c>
      <c r="F7" s="4">
        <f>SUM(F8-F9)</f>
        <v>2568971753</v>
      </c>
      <c r="G7" s="4">
        <f t="shared" ref="G7:I7" si="0">SUM(G8-G9)</f>
        <v>910103620</v>
      </c>
      <c r="H7" s="4">
        <f t="shared" si="0"/>
        <v>1893791040</v>
      </c>
      <c r="I7" s="4">
        <f t="shared" si="0"/>
        <v>2977409709</v>
      </c>
      <c r="J7" s="4"/>
    </row>
    <row r="8" spans="1:10" x14ac:dyDescent="0.25">
      <c r="A8" t="s">
        <v>54</v>
      </c>
      <c r="B8" s="3">
        <v>5029549808</v>
      </c>
      <c r="C8" s="8">
        <v>7745206126</v>
      </c>
      <c r="D8" s="3">
        <v>3149659828</v>
      </c>
      <c r="E8" s="3">
        <v>6688977363</v>
      </c>
      <c r="F8" s="3">
        <v>10358118098</v>
      </c>
      <c r="G8" s="3">
        <v>3786672643</v>
      </c>
      <c r="H8" s="3">
        <v>7940617619</v>
      </c>
      <c r="I8" s="3">
        <v>12479547576</v>
      </c>
    </row>
    <row r="9" spans="1:10" x14ac:dyDescent="0.25">
      <c r="A9" t="s">
        <v>59</v>
      </c>
      <c r="B9" s="3">
        <v>3491901816</v>
      </c>
      <c r="C9" s="8">
        <v>5449152810</v>
      </c>
      <c r="D9" s="3">
        <v>2260682523</v>
      </c>
      <c r="E9" s="3">
        <v>4984067900</v>
      </c>
      <c r="F9" s="3">
        <v>7789146345</v>
      </c>
      <c r="G9" s="3">
        <v>2876569023</v>
      </c>
      <c r="H9" s="3">
        <v>6046826579</v>
      </c>
      <c r="I9" s="3">
        <v>9502137867</v>
      </c>
    </row>
    <row r="10" spans="1:10" x14ac:dyDescent="0.25">
      <c r="A10" t="s">
        <v>20</v>
      </c>
      <c r="B10" s="3">
        <v>875720735</v>
      </c>
      <c r="C10" s="8">
        <v>1263126601</v>
      </c>
      <c r="D10" s="3">
        <v>356415897</v>
      </c>
      <c r="E10" s="3">
        <v>704897916</v>
      </c>
      <c r="F10" s="3">
        <v>1032726127</v>
      </c>
      <c r="G10" s="3">
        <v>354793367</v>
      </c>
      <c r="H10" s="3">
        <v>665367960</v>
      </c>
      <c r="I10" s="3">
        <v>1019327632</v>
      </c>
    </row>
    <row r="11" spans="1:10" x14ac:dyDescent="0.25">
      <c r="A11" t="s">
        <v>21</v>
      </c>
      <c r="B11" s="3">
        <v>529326664</v>
      </c>
      <c r="C11" s="8">
        <v>818510867</v>
      </c>
      <c r="D11" s="3">
        <v>273817234</v>
      </c>
      <c r="E11" s="3">
        <v>568964079</v>
      </c>
      <c r="F11" s="3">
        <v>852580930</v>
      </c>
      <c r="G11" s="3">
        <v>309140613</v>
      </c>
      <c r="H11" s="3">
        <v>562910231</v>
      </c>
      <c r="I11" s="3">
        <v>883322244</v>
      </c>
    </row>
    <row r="12" spans="1:10" x14ac:dyDescent="0.25">
      <c r="A12" t="s">
        <v>22</v>
      </c>
      <c r="B12" s="3">
        <v>150744175</v>
      </c>
      <c r="C12" s="8">
        <v>215109667</v>
      </c>
      <c r="D12" s="3">
        <v>72192730</v>
      </c>
      <c r="E12" s="3">
        <v>205982318</v>
      </c>
      <c r="F12" s="3">
        <v>286968791</v>
      </c>
      <c r="G12" s="3">
        <v>81599662</v>
      </c>
      <c r="H12" s="3">
        <v>199704000</v>
      </c>
      <c r="I12" s="3">
        <v>278791476</v>
      </c>
    </row>
    <row r="13" spans="1:10" x14ac:dyDescent="0.25">
      <c r="B13" s="4"/>
      <c r="C13" s="6"/>
      <c r="D13" s="4"/>
      <c r="E13" s="4"/>
      <c r="F13" s="4"/>
    </row>
    <row r="14" spans="1:10" x14ac:dyDescent="0.25">
      <c r="A14" s="2"/>
      <c r="B14" s="4">
        <f>SUM(B7,B10:B12)</f>
        <v>3093439566</v>
      </c>
      <c r="C14" s="6">
        <f>SUM(C7,C10:C12)</f>
        <v>4592800451</v>
      </c>
      <c r="D14" s="4">
        <f>SUM(D7,D10:D12)</f>
        <v>1591403166</v>
      </c>
      <c r="E14" s="4">
        <f>SUM(E7,E10:E12)</f>
        <v>3184753776</v>
      </c>
      <c r="F14" s="4">
        <f>SUM(F7,F10:F12)</f>
        <v>4741247601</v>
      </c>
      <c r="G14" s="4">
        <f t="shared" ref="G14:I14" si="1">SUM(G7,G10:G12)</f>
        <v>1655637262</v>
      </c>
      <c r="H14" s="4">
        <f t="shared" si="1"/>
        <v>3321773231</v>
      </c>
      <c r="I14" s="4">
        <f t="shared" si="1"/>
        <v>5158851061</v>
      </c>
    </row>
    <row r="15" spans="1:10" x14ac:dyDescent="0.25">
      <c r="A15" s="27" t="s">
        <v>115</v>
      </c>
    </row>
    <row r="16" spans="1:10" x14ac:dyDescent="0.25">
      <c r="A16" t="s">
        <v>55</v>
      </c>
      <c r="B16" s="3">
        <v>866143599</v>
      </c>
      <c r="C16" s="8">
        <v>1295123871</v>
      </c>
      <c r="D16" s="3">
        <v>451726609</v>
      </c>
      <c r="E16" s="3">
        <v>910708710</v>
      </c>
      <c r="F16" s="3">
        <v>1383521252</v>
      </c>
      <c r="G16" s="3">
        <v>637801093</v>
      </c>
      <c r="H16" s="3">
        <v>1246431257</v>
      </c>
      <c r="I16" s="3">
        <v>1908510191</v>
      </c>
    </row>
    <row r="17" spans="1:9" x14ac:dyDescent="0.25">
      <c r="A17" t="s">
        <v>23</v>
      </c>
      <c r="B17" s="3">
        <v>254643279</v>
      </c>
      <c r="C17" s="8">
        <v>389515443</v>
      </c>
      <c r="D17" s="3">
        <v>147266130</v>
      </c>
      <c r="E17" s="3">
        <v>306558420</v>
      </c>
      <c r="F17" s="3">
        <v>459359022</v>
      </c>
      <c r="G17" s="3">
        <v>156660019</v>
      </c>
      <c r="H17" s="3">
        <v>315786807</v>
      </c>
      <c r="I17" s="3">
        <v>501093408</v>
      </c>
    </row>
    <row r="18" spans="1:9" x14ac:dyDescent="0.25">
      <c r="A18" t="s">
        <v>56</v>
      </c>
      <c r="B18" s="3">
        <v>8579046</v>
      </c>
      <c r="C18" s="8">
        <v>11195089</v>
      </c>
      <c r="D18" s="3">
        <v>4734790</v>
      </c>
      <c r="E18" s="3">
        <v>11816779</v>
      </c>
      <c r="F18" s="3">
        <v>16172215</v>
      </c>
      <c r="G18" s="3">
        <v>4944102</v>
      </c>
      <c r="H18" s="3">
        <v>10442505</v>
      </c>
      <c r="I18" s="3">
        <v>17561982</v>
      </c>
    </row>
    <row r="19" spans="1:9" x14ac:dyDescent="0.25">
      <c r="A19" t="s">
        <v>24</v>
      </c>
      <c r="B19" s="3">
        <v>18565449</v>
      </c>
      <c r="C19" s="8">
        <v>26236139</v>
      </c>
      <c r="D19" s="3">
        <v>10347742</v>
      </c>
      <c r="E19" s="3">
        <v>20616329</v>
      </c>
      <c r="F19" s="3">
        <v>29499588</v>
      </c>
      <c r="G19" s="3">
        <v>7673320</v>
      </c>
      <c r="H19" s="3">
        <v>12706825</v>
      </c>
      <c r="I19" s="3">
        <v>20090199</v>
      </c>
    </row>
    <row r="20" spans="1:9" x14ac:dyDescent="0.25">
      <c r="A20" t="s">
        <v>25</v>
      </c>
      <c r="B20" s="3">
        <v>35948453</v>
      </c>
      <c r="C20" s="8">
        <v>52255003</v>
      </c>
      <c r="D20" s="3">
        <v>18538413</v>
      </c>
      <c r="E20" s="3">
        <v>42811980</v>
      </c>
      <c r="F20" s="3">
        <v>81414687</v>
      </c>
      <c r="G20" s="3">
        <v>29800021</v>
      </c>
      <c r="H20" s="3">
        <v>63116793</v>
      </c>
      <c r="I20" s="3">
        <v>96509965</v>
      </c>
    </row>
    <row r="21" spans="1:9" x14ac:dyDescent="0.25">
      <c r="A21" t="s">
        <v>26</v>
      </c>
      <c r="B21" s="3">
        <v>5020000</v>
      </c>
      <c r="C21" s="8">
        <v>7530000</v>
      </c>
      <c r="D21" s="3">
        <v>2010000</v>
      </c>
      <c r="E21" s="3">
        <v>4020000</v>
      </c>
      <c r="F21" s="3">
        <v>7530000</v>
      </c>
      <c r="G21" s="3">
        <v>2010000</v>
      </c>
      <c r="H21" s="3">
        <v>4520000</v>
      </c>
      <c r="I21" s="3">
        <v>7530000</v>
      </c>
    </row>
    <row r="22" spans="1:9" x14ac:dyDescent="0.25">
      <c r="A22" t="s">
        <v>27</v>
      </c>
      <c r="B22" s="3">
        <v>5271992</v>
      </c>
      <c r="C22" s="8">
        <v>7854779</v>
      </c>
      <c r="D22" s="3">
        <v>2035628</v>
      </c>
      <c r="E22" s="3">
        <v>3693949</v>
      </c>
      <c r="F22" s="3">
        <v>6478421</v>
      </c>
      <c r="G22" s="3">
        <v>1494243</v>
      </c>
      <c r="H22" s="3">
        <v>3349388</v>
      </c>
      <c r="I22" s="3">
        <v>6096163</v>
      </c>
    </row>
    <row r="23" spans="1:9" x14ac:dyDescent="0.25">
      <c r="A23" t="s">
        <v>28</v>
      </c>
      <c r="B23" s="3"/>
      <c r="C23" s="8">
        <v>184000</v>
      </c>
      <c r="D23" s="3">
        <v>23000</v>
      </c>
      <c r="E23" s="3">
        <v>115000</v>
      </c>
      <c r="F23" s="3">
        <v>138000</v>
      </c>
      <c r="G23" s="3">
        <v>46000</v>
      </c>
      <c r="H23" s="3">
        <v>46000</v>
      </c>
      <c r="I23" s="3">
        <v>57000</v>
      </c>
    </row>
    <row r="24" spans="1:9" x14ac:dyDescent="0.25">
      <c r="A24" t="s">
        <v>29</v>
      </c>
      <c r="B24" s="3">
        <v>53067825</v>
      </c>
      <c r="C24" s="8">
        <v>87909492</v>
      </c>
      <c r="D24" s="8">
        <v>2599033</v>
      </c>
      <c r="E24" s="8">
        <v>6462839</v>
      </c>
      <c r="F24" s="8">
        <v>19865901</v>
      </c>
      <c r="G24" s="3">
        <v>2045552</v>
      </c>
      <c r="H24" s="3">
        <v>2045552</v>
      </c>
      <c r="I24" s="3">
        <v>18306008</v>
      </c>
    </row>
    <row r="25" spans="1:9" x14ac:dyDescent="0.25">
      <c r="A25" t="s">
        <v>30</v>
      </c>
      <c r="B25" s="3">
        <v>104223250</v>
      </c>
      <c r="C25" s="8">
        <v>164936675</v>
      </c>
      <c r="D25" s="3">
        <v>62215596</v>
      </c>
      <c r="E25" s="3">
        <v>131590822</v>
      </c>
      <c r="F25" s="8">
        <v>200085000</v>
      </c>
      <c r="G25" s="3">
        <v>67477876</v>
      </c>
      <c r="H25" s="3">
        <v>147008913</v>
      </c>
      <c r="I25" s="3">
        <v>227128780</v>
      </c>
    </row>
    <row r="26" spans="1:9" x14ac:dyDescent="0.25">
      <c r="A26" t="s">
        <v>31</v>
      </c>
      <c r="B26" s="3">
        <v>191843743</v>
      </c>
      <c r="C26" s="8">
        <v>311704046</v>
      </c>
      <c r="D26" s="3">
        <v>113392177</v>
      </c>
      <c r="E26" s="3">
        <v>255248066</v>
      </c>
      <c r="F26" s="3">
        <v>391807756</v>
      </c>
      <c r="G26" s="3">
        <v>88707431</v>
      </c>
      <c r="H26" s="3">
        <v>182150464</v>
      </c>
      <c r="I26" s="3">
        <v>302337622</v>
      </c>
    </row>
    <row r="27" spans="1:9" x14ac:dyDescent="0.25">
      <c r="A27" s="2"/>
      <c r="B27" s="4">
        <f t="shared" ref="B27:E27" si="2">SUM(B16:B26)</f>
        <v>1543306636</v>
      </c>
      <c r="C27" s="6">
        <f t="shared" si="2"/>
        <v>2354444537</v>
      </c>
      <c r="D27" s="4">
        <f>SUM(D16:D26)</f>
        <v>814889118</v>
      </c>
      <c r="E27" s="4">
        <f t="shared" si="2"/>
        <v>1693642894</v>
      </c>
      <c r="F27" s="4">
        <f>SUM(F16:F26)</f>
        <v>2595871842</v>
      </c>
      <c r="G27" s="4">
        <f t="shared" ref="G27:I27" si="3">SUM(G16:G26)</f>
        <v>998659657</v>
      </c>
      <c r="H27" s="4">
        <f t="shared" si="3"/>
        <v>1987604504</v>
      </c>
      <c r="I27" s="4">
        <f t="shared" si="3"/>
        <v>3105221318</v>
      </c>
    </row>
    <row r="28" spans="1:9" x14ac:dyDescent="0.25">
      <c r="A28" s="27" t="s">
        <v>116</v>
      </c>
      <c r="B28" s="4">
        <f t="shared" ref="B28:I28" si="4">SUM(B14-B27)</f>
        <v>1550132930</v>
      </c>
      <c r="C28" s="6">
        <f t="shared" si="4"/>
        <v>2238355914</v>
      </c>
      <c r="D28" s="4">
        <f>SUM(D14-D27)</f>
        <v>776514048</v>
      </c>
      <c r="E28" s="4">
        <f t="shared" si="4"/>
        <v>1491110882</v>
      </c>
      <c r="F28" s="4">
        <f t="shared" si="4"/>
        <v>2145375759</v>
      </c>
      <c r="G28" s="4">
        <f t="shared" si="4"/>
        <v>656977605</v>
      </c>
      <c r="H28" s="4">
        <f t="shared" si="4"/>
        <v>1334168727</v>
      </c>
      <c r="I28" s="4">
        <f t="shared" si="4"/>
        <v>2053629743</v>
      </c>
    </row>
    <row r="29" spans="1:9" x14ac:dyDescent="0.25">
      <c r="A29" s="25" t="s">
        <v>117</v>
      </c>
      <c r="B29" s="4"/>
      <c r="C29" s="6"/>
      <c r="D29" s="4"/>
      <c r="E29" s="4"/>
      <c r="F29" s="4"/>
    </row>
    <row r="30" spans="1:9" x14ac:dyDescent="0.25">
      <c r="A30" t="s">
        <v>78</v>
      </c>
      <c r="B30" s="21">
        <v>441265979</v>
      </c>
      <c r="C30" s="8">
        <v>699410095</v>
      </c>
      <c r="D30" s="8">
        <v>436049027</v>
      </c>
      <c r="E30" s="8">
        <v>803265350</v>
      </c>
      <c r="F30" s="8">
        <v>1200234458</v>
      </c>
      <c r="G30" s="3">
        <v>324334533</v>
      </c>
      <c r="H30" s="3">
        <v>770133400</v>
      </c>
      <c r="I30" s="3">
        <v>835819493</v>
      </c>
    </row>
    <row r="31" spans="1:9" x14ac:dyDescent="0.25">
      <c r="A31" t="s">
        <v>79</v>
      </c>
      <c r="B31" s="3">
        <v>79807578</v>
      </c>
      <c r="C31" s="8">
        <v>21722672</v>
      </c>
      <c r="D31" s="8"/>
      <c r="E31" s="8">
        <v>62412691</v>
      </c>
      <c r="F31" s="3">
        <v>66172974</v>
      </c>
      <c r="G31" s="3">
        <v>5665468</v>
      </c>
      <c r="H31" s="3">
        <v>51549893</v>
      </c>
      <c r="I31" s="3">
        <v>61880772</v>
      </c>
    </row>
    <row r="32" spans="1:9" x14ac:dyDescent="0.25">
      <c r="A32" t="s">
        <v>80</v>
      </c>
      <c r="B32" s="3">
        <v>52203829</v>
      </c>
      <c r="C32" s="8">
        <v>33610211</v>
      </c>
      <c r="D32" s="8"/>
      <c r="E32" s="8">
        <v>-4236859</v>
      </c>
      <c r="F32" s="3">
        <v>12536416</v>
      </c>
      <c r="G32" s="3">
        <v>707339</v>
      </c>
      <c r="H32" s="3">
        <v>7320147</v>
      </c>
      <c r="I32" s="3">
        <v>12806635</v>
      </c>
    </row>
    <row r="33" spans="1:10" x14ac:dyDescent="0.25">
      <c r="A33" t="s">
        <v>81</v>
      </c>
      <c r="B33" s="3">
        <v>13370442</v>
      </c>
      <c r="C33" s="8">
        <v>-42048435</v>
      </c>
      <c r="D33" s="3">
        <v>17099476</v>
      </c>
      <c r="E33" s="3">
        <v>23339729</v>
      </c>
      <c r="F33" s="3">
        <v>28157143</v>
      </c>
      <c r="G33" s="3">
        <v>10739302</v>
      </c>
      <c r="H33" s="3">
        <v>18316548</v>
      </c>
      <c r="I33" s="3">
        <v>22185994</v>
      </c>
    </row>
    <row r="34" spans="1:10" x14ac:dyDescent="0.25">
      <c r="A34" t="s">
        <v>82</v>
      </c>
      <c r="B34" s="3"/>
      <c r="C34" s="8">
        <v>146530922</v>
      </c>
      <c r="D34" s="3"/>
      <c r="E34" s="3"/>
      <c r="F34" s="3"/>
      <c r="H34" s="3">
        <v>11340884</v>
      </c>
    </row>
    <row r="35" spans="1:10" x14ac:dyDescent="0.25">
      <c r="A35" t="s">
        <v>83</v>
      </c>
      <c r="B35" s="3">
        <v>56778659</v>
      </c>
      <c r="C35" s="8"/>
      <c r="D35" s="3">
        <v>13272797</v>
      </c>
      <c r="E35" s="3">
        <v>14392326</v>
      </c>
      <c r="F35" s="3">
        <v>23517430</v>
      </c>
      <c r="G35" s="3">
        <v>6300348</v>
      </c>
      <c r="I35" s="3">
        <v>14457050</v>
      </c>
    </row>
    <row r="36" spans="1:10" x14ac:dyDescent="0.25">
      <c r="A36" s="2"/>
      <c r="B36" s="4">
        <f t="shared" ref="B36:I36" si="5">SUM(B30:B35)</f>
        <v>643426487</v>
      </c>
      <c r="C36" s="4">
        <f t="shared" si="5"/>
        <v>859225465</v>
      </c>
      <c r="D36" s="4">
        <f t="shared" si="5"/>
        <v>466421300</v>
      </c>
      <c r="E36" s="4">
        <f t="shared" si="5"/>
        <v>899173237</v>
      </c>
      <c r="F36" s="4">
        <f t="shared" si="5"/>
        <v>1330618421</v>
      </c>
      <c r="G36" s="4">
        <f t="shared" si="5"/>
        <v>347746990</v>
      </c>
      <c r="H36" s="4">
        <f t="shared" si="5"/>
        <v>858660872</v>
      </c>
      <c r="I36" s="4">
        <f t="shared" si="5"/>
        <v>947149944</v>
      </c>
    </row>
    <row r="37" spans="1:10" x14ac:dyDescent="0.25">
      <c r="A37" s="27" t="s">
        <v>118</v>
      </c>
      <c r="B37" s="4">
        <f t="shared" ref="B37:E37" si="6">SUM(B28-B36)</f>
        <v>906706443</v>
      </c>
      <c r="C37" s="6">
        <f t="shared" si="6"/>
        <v>1379130449</v>
      </c>
      <c r="D37" s="4">
        <f t="shared" si="6"/>
        <v>310092748</v>
      </c>
      <c r="E37" s="4">
        <f t="shared" si="6"/>
        <v>591937645</v>
      </c>
      <c r="F37" s="4">
        <f>SUM(F28-F36)</f>
        <v>814757338</v>
      </c>
      <c r="G37" s="4">
        <f t="shared" ref="G37:I37" si="7">SUM(G28-G36)</f>
        <v>309230615</v>
      </c>
      <c r="H37" s="4">
        <f t="shared" si="7"/>
        <v>475507855</v>
      </c>
      <c r="I37" s="4">
        <f t="shared" si="7"/>
        <v>1106479799</v>
      </c>
    </row>
    <row r="38" spans="1:10" x14ac:dyDescent="0.25">
      <c r="A38" s="27" t="s">
        <v>119</v>
      </c>
      <c r="B38" s="4">
        <f>SUM(B39,B40)</f>
        <v>544415642</v>
      </c>
      <c r="C38" s="6">
        <f>SUM(C39,C40)</f>
        <v>766760651</v>
      </c>
      <c r="D38" s="4">
        <f>SUM(D39,D40)</f>
        <v>244449693</v>
      </c>
      <c r="E38" s="4">
        <f t="shared" ref="E38" si="8">SUM(E39,E40)</f>
        <v>502815265</v>
      </c>
      <c r="F38" s="4">
        <f>SUM(F39,F40)</f>
        <v>706385280</v>
      </c>
      <c r="G38" s="4">
        <f t="shared" ref="G38" si="9">SUM(G39,G40)</f>
        <v>202985411</v>
      </c>
      <c r="H38" s="4">
        <f>SUM(H39,H40)</f>
        <v>393235538</v>
      </c>
      <c r="I38" s="4">
        <f>SUM(I39,I40)</f>
        <v>678429195</v>
      </c>
    </row>
    <row r="39" spans="1:10" x14ac:dyDescent="0.25">
      <c r="A39" t="s">
        <v>57</v>
      </c>
      <c r="B39" s="3">
        <v>544415642</v>
      </c>
      <c r="C39" s="8">
        <v>766760651</v>
      </c>
      <c r="D39" s="3">
        <v>244449693</v>
      </c>
      <c r="E39" s="3">
        <v>502815265</v>
      </c>
      <c r="F39" s="3">
        <v>706385280</v>
      </c>
      <c r="G39" s="3">
        <v>201937068</v>
      </c>
      <c r="H39" s="3">
        <v>391274092</v>
      </c>
      <c r="I39" s="3">
        <v>676077847</v>
      </c>
    </row>
    <row r="40" spans="1:10" x14ac:dyDescent="0.25">
      <c r="A40" t="s">
        <v>58</v>
      </c>
      <c r="B40" s="3"/>
      <c r="C40" s="8"/>
      <c r="D40" s="3"/>
      <c r="F40" s="3"/>
      <c r="G40" s="3">
        <v>1048343</v>
      </c>
      <c r="H40">
        <v>1961446</v>
      </c>
      <c r="I40" s="3">
        <v>2351348</v>
      </c>
    </row>
    <row r="41" spans="1:10" x14ac:dyDescent="0.25">
      <c r="B41" s="4"/>
      <c r="C41" s="6"/>
      <c r="D41" s="4"/>
      <c r="E41" s="4"/>
      <c r="F41" s="4"/>
    </row>
    <row r="42" spans="1:10" x14ac:dyDescent="0.25">
      <c r="A42" s="2" t="s">
        <v>120</v>
      </c>
      <c r="B42" s="6">
        <f>SUM(B37-B38)</f>
        <v>362290801</v>
      </c>
      <c r="C42" s="6">
        <f>SUM(C37-C38)</f>
        <v>612369798</v>
      </c>
      <c r="D42" s="4">
        <f>SUM(D37-D38)</f>
        <v>65643055</v>
      </c>
      <c r="E42" s="4">
        <f>SUM(E37-E38)</f>
        <v>89122380</v>
      </c>
      <c r="F42" s="4">
        <f>SUM(F37-F38)</f>
        <v>108372058</v>
      </c>
      <c r="G42" s="4">
        <f t="shared" ref="G42:I42" si="10">SUM(G37-G38)</f>
        <v>106245204</v>
      </c>
      <c r="H42" s="4">
        <f t="shared" si="10"/>
        <v>82272317</v>
      </c>
      <c r="I42" s="4">
        <f t="shared" si="10"/>
        <v>428050604</v>
      </c>
      <c r="J42" s="4"/>
    </row>
    <row r="43" spans="1:10" x14ac:dyDescent="0.25">
      <c r="A43" s="28" t="s">
        <v>32</v>
      </c>
      <c r="B43" s="20">
        <f>B42/('1'!B50/10)</f>
        <v>0.45754938055946481</v>
      </c>
      <c r="C43" s="20">
        <f>C42/('1'!C50/10)</f>
        <v>0.7733826555210398</v>
      </c>
      <c r="D43" s="20">
        <f>D42/('1'!D50/10)</f>
        <v>8.2902847851444278E-2</v>
      </c>
      <c r="E43" s="20">
        <f>E42/('1'!E50/10)</f>
        <v>0.10232335130483863</v>
      </c>
      <c r="F43" s="20">
        <f>F42/('1'!F50/10)</f>
        <v>0.12442432711471965</v>
      </c>
      <c r="G43" s="20">
        <f>G42/('1'!G50/10)</f>
        <v>0.1219824395774243</v>
      </c>
      <c r="H43" s="20">
        <f>H42/('1'!H50/10)</f>
        <v>9.4458644338874798E-2</v>
      </c>
      <c r="I43" s="20">
        <f>I42/('1'!I50/10)</f>
        <v>0.4467765902527388</v>
      </c>
    </row>
    <row r="44" spans="1:10" x14ac:dyDescent="0.25">
      <c r="A44" s="28" t="s">
        <v>121</v>
      </c>
      <c r="B44" s="6">
        <f>'1'!B50/10</f>
        <v>791806997</v>
      </c>
      <c r="C44" s="6">
        <f>'1'!C50/10</f>
        <v>791806997</v>
      </c>
      <c r="D44" s="6">
        <f>'1'!D50/10</f>
        <v>791806997</v>
      </c>
      <c r="E44" s="6">
        <f>'1'!E50/10</f>
        <v>870987696</v>
      </c>
      <c r="F44" s="6">
        <f>'1'!F50/10</f>
        <v>870987696</v>
      </c>
      <c r="G44" s="6">
        <f>'1'!G50/10</f>
        <v>870987696</v>
      </c>
      <c r="H44" s="6">
        <f>'1'!H50/10</f>
        <v>870987696</v>
      </c>
      <c r="I44" s="6">
        <f>'1'!I50/10</f>
        <v>958086465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pane xSplit="1" ySplit="5" topLeftCell="I45" activePane="bottomRight" state="frozen"/>
      <selection pane="topRight" activeCell="B1" sqref="B1"/>
      <selection pane="bottomLeft" activeCell="A6" sqref="A6"/>
      <selection pane="bottomRight" activeCell="I47" sqref="I47"/>
    </sheetView>
  </sheetViews>
  <sheetFormatPr defaultRowHeight="15" x14ac:dyDescent="0.25"/>
  <cols>
    <col min="1" max="1" width="52.28515625" customWidth="1"/>
    <col min="2" max="4" width="14.5703125" bestFit="1" customWidth="1"/>
    <col min="5" max="6" width="15.5703125" bestFit="1" customWidth="1"/>
    <col min="7" max="7" width="16" customWidth="1"/>
    <col min="8" max="8" width="17.5703125" customWidth="1"/>
    <col min="9" max="9" width="16" bestFit="1" customWidth="1"/>
  </cols>
  <sheetData>
    <row r="1" spans="1:9" x14ac:dyDescent="0.25">
      <c r="A1" s="2" t="s">
        <v>69</v>
      </c>
    </row>
    <row r="2" spans="1:9" x14ac:dyDescent="0.25">
      <c r="A2" s="2" t="s">
        <v>134</v>
      </c>
    </row>
    <row r="3" spans="1:9" x14ac:dyDescent="0.25">
      <c r="A3" t="s">
        <v>97</v>
      </c>
    </row>
    <row r="4" spans="1:9" x14ac:dyDescent="0.25">
      <c r="B4" s="22" t="s">
        <v>95</v>
      </c>
      <c r="C4" s="22" t="s">
        <v>94</v>
      </c>
      <c r="D4" s="22" t="s">
        <v>96</v>
      </c>
      <c r="E4" s="22" t="s">
        <v>95</v>
      </c>
      <c r="F4" s="22" t="s">
        <v>94</v>
      </c>
      <c r="G4" s="29" t="s">
        <v>96</v>
      </c>
      <c r="H4" s="29" t="s">
        <v>95</v>
      </c>
      <c r="I4" s="29" t="s">
        <v>94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30">
        <v>43555</v>
      </c>
      <c r="H5" s="30">
        <v>43646</v>
      </c>
      <c r="I5" s="30">
        <v>43738</v>
      </c>
    </row>
    <row r="6" spans="1:9" x14ac:dyDescent="0.25">
      <c r="A6" s="27" t="s">
        <v>122</v>
      </c>
    </row>
    <row r="7" spans="1:9" x14ac:dyDescent="0.25">
      <c r="A7" s="25" t="s">
        <v>123</v>
      </c>
    </row>
    <row r="8" spans="1:9" x14ac:dyDescent="0.25">
      <c r="A8" t="s">
        <v>33</v>
      </c>
      <c r="B8" s="3">
        <v>5592562539</v>
      </c>
      <c r="C8" s="3">
        <v>8686304717</v>
      </c>
      <c r="D8" s="3">
        <v>3347024228</v>
      </c>
      <c r="E8" s="3">
        <v>7236133725</v>
      </c>
      <c r="F8" s="3">
        <v>11137041457</v>
      </c>
      <c r="G8" s="3">
        <v>3952652760</v>
      </c>
      <c r="H8" s="3">
        <v>8560137188</v>
      </c>
      <c r="I8" s="3">
        <v>13252378627</v>
      </c>
    </row>
    <row r="9" spans="1:9" x14ac:dyDescent="0.25">
      <c r="A9" t="s">
        <v>34</v>
      </c>
      <c r="B9" s="3">
        <v>-3846707462</v>
      </c>
      <c r="C9" s="3">
        <v>-5256399109</v>
      </c>
      <c r="D9" s="3">
        <v>-2360268870</v>
      </c>
      <c r="E9" s="3">
        <v>-5378836767</v>
      </c>
      <c r="F9" s="3">
        <v>-8050440218</v>
      </c>
      <c r="G9" s="3">
        <v>-3127077864</v>
      </c>
      <c r="H9" s="3">
        <v>-6437859305</v>
      </c>
      <c r="I9" s="3">
        <v>-9316849782</v>
      </c>
    </row>
    <row r="10" spans="1:9" x14ac:dyDescent="0.25">
      <c r="A10" t="s">
        <v>35</v>
      </c>
      <c r="B10" s="3">
        <v>21819169</v>
      </c>
      <c r="C10" s="3">
        <v>21819169</v>
      </c>
      <c r="D10" s="3">
        <v>8697410</v>
      </c>
      <c r="E10" s="3">
        <v>12128868</v>
      </c>
      <c r="F10" s="3">
        <v>16211240</v>
      </c>
      <c r="G10" s="3">
        <v>8697410</v>
      </c>
      <c r="H10" s="3">
        <v>10422618</v>
      </c>
      <c r="I10" s="3">
        <v>10422618</v>
      </c>
    </row>
    <row r="11" spans="1:9" x14ac:dyDescent="0.25">
      <c r="A11" t="s">
        <v>84</v>
      </c>
      <c r="B11" s="3"/>
      <c r="F11" s="3">
        <v>525528569</v>
      </c>
      <c r="H11" s="3">
        <v>380713212</v>
      </c>
      <c r="I11" s="3">
        <v>589740034</v>
      </c>
    </row>
    <row r="12" spans="1:9" x14ac:dyDescent="0.25">
      <c r="A12" t="s">
        <v>60</v>
      </c>
      <c r="B12" s="3">
        <v>339020376</v>
      </c>
      <c r="C12" s="3">
        <v>516084348</v>
      </c>
      <c r="D12" s="3">
        <v>159433130</v>
      </c>
      <c r="E12" s="3">
        <v>343085089</v>
      </c>
      <c r="F12" s="3"/>
      <c r="G12" s="3">
        <v>217349202</v>
      </c>
    </row>
    <row r="13" spans="1:9" x14ac:dyDescent="0.25">
      <c r="A13" t="s">
        <v>36</v>
      </c>
      <c r="B13" s="3"/>
      <c r="C13" s="3"/>
      <c r="D13" s="3"/>
      <c r="E13" s="3"/>
      <c r="F13" s="3"/>
      <c r="G13" s="3">
        <v>4971788</v>
      </c>
      <c r="H13" s="3">
        <v>15885442</v>
      </c>
      <c r="I13" s="3">
        <v>16402567</v>
      </c>
    </row>
    <row r="14" spans="1:9" x14ac:dyDescent="0.25">
      <c r="A14" t="s">
        <v>37</v>
      </c>
      <c r="B14" s="3">
        <v>-871163599</v>
      </c>
      <c r="C14" s="3">
        <v>-1302653871</v>
      </c>
      <c r="D14" s="3">
        <v>-453736609</v>
      </c>
      <c r="E14" s="3">
        <v>-914728710</v>
      </c>
      <c r="F14" s="3">
        <v>-1391051252</v>
      </c>
      <c r="G14" s="3">
        <v>-639811093</v>
      </c>
      <c r="H14" s="3">
        <v>-1250951257</v>
      </c>
      <c r="I14" s="3">
        <v>-1916040191</v>
      </c>
    </row>
    <row r="15" spans="1:9" x14ac:dyDescent="0.25">
      <c r="A15" t="s">
        <v>38</v>
      </c>
      <c r="B15" s="3">
        <v>-35948453</v>
      </c>
      <c r="C15" s="3">
        <v>-52255003</v>
      </c>
      <c r="D15" s="3">
        <v>-18538413</v>
      </c>
      <c r="E15" s="3">
        <v>-42811980</v>
      </c>
      <c r="F15" s="3">
        <v>-81414687</v>
      </c>
      <c r="G15" s="3">
        <v>-29800021</v>
      </c>
      <c r="H15" s="3">
        <v>-63116793</v>
      </c>
      <c r="I15" s="3">
        <v>-96509965</v>
      </c>
    </row>
    <row r="16" spans="1:9" x14ac:dyDescent="0.25">
      <c r="A16" t="s">
        <v>39</v>
      </c>
      <c r="B16" s="3">
        <v>-582062907</v>
      </c>
      <c r="C16" s="3">
        <v>-824632303</v>
      </c>
      <c r="D16" s="3">
        <v>-215181575</v>
      </c>
      <c r="E16" s="3">
        <v>-243503673</v>
      </c>
      <c r="F16" s="3">
        <v>-664212963</v>
      </c>
      <c r="G16" s="3">
        <v>-217026557</v>
      </c>
      <c r="H16" s="3">
        <v>-647452239</v>
      </c>
      <c r="I16" s="21">
        <v>-666560604</v>
      </c>
    </row>
    <row r="17" spans="1:9" x14ac:dyDescent="0.25">
      <c r="A17" t="s">
        <v>40</v>
      </c>
      <c r="B17" s="3">
        <v>192103550</v>
      </c>
      <c r="C17" s="3">
        <v>257479151</v>
      </c>
      <c r="D17" s="3">
        <v>71238256</v>
      </c>
      <c r="E17" s="3">
        <v>265085542</v>
      </c>
      <c r="F17" s="3">
        <v>403398439</v>
      </c>
      <c r="G17" s="3">
        <v>73638070</v>
      </c>
      <c r="H17" s="3">
        <v>188872459</v>
      </c>
      <c r="I17" s="21">
        <v>328351492</v>
      </c>
    </row>
    <row r="18" spans="1:9" x14ac:dyDescent="0.25">
      <c r="A18" t="s">
        <v>41</v>
      </c>
      <c r="B18" s="3">
        <v>-418147488</v>
      </c>
      <c r="C18" s="3">
        <v>-644394149</v>
      </c>
      <c r="D18" s="3">
        <v>-266747145</v>
      </c>
      <c r="E18" s="3">
        <v>-582883916</v>
      </c>
      <c r="F18" s="3">
        <v>-900535118</v>
      </c>
      <c r="G18">
        <v>-273161345</v>
      </c>
      <c r="H18" s="3">
        <v>-546301083</v>
      </c>
      <c r="I18" s="21">
        <v>-893431332</v>
      </c>
    </row>
    <row r="19" spans="1:9" x14ac:dyDescent="0.25">
      <c r="A19" s="2"/>
      <c r="B19" s="4">
        <f>SUM(B8:B18)</f>
        <v>391475725</v>
      </c>
      <c r="C19" s="4">
        <f t="shared" ref="C19:G19" si="0">SUM(C8:C18)</f>
        <v>1401352950</v>
      </c>
      <c r="D19" s="4">
        <f>SUM(D8:D18)</f>
        <v>271920412</v>
      </c>
      <c r="E19" s="4">
        <f t="shared" si="0"/>
        <v>693668178</v>
      </c>
      <c r="F19" s="4">
        <f t="shared" si="0"/>
        <v>994525467</v>
      </c>
      <c r="G19" s="4">
        <f t="shared" si="0"/>
        <v>-29567650</v>
      </c>
      <c r="H19" s="4">
        <f>SUM(H8:H18)</f>
        <v>210350242</v>
      </c>
      <c r="I19" s="4">
        <f>SUM(I8:I18)</f>
        <v>1307903464</v>
      </c>
    </row>
    <row r="20" spans="1:9" x14ac:dyDescent="0.25">
      <c r="A20" s="2"/>
      <c r="B20" s="4"/>
      <c r="C20" s="4"/>
      <c r="D20" s="4"/>
      <c r="E20" s="4"/>
      <c r="F20" s="4"/>
    </row>
    <row r="21" spans="1:9" x14ac:dyDescent="0.25">
      <c r="A21" s="26" t="s">
        <v>42</v>
      </c>
    </row>
    <row r="22" spans="1:9" x14ac:dyDescent="0.25">
      <c r="A22" t="s">
        <v>61</v>
      </c>
      <c r="B22" s="3" t="s">
        <v>50</v>
      </c>
      <c r="C22" s="3" t="s">
        <v>50</v>
      </c>
      <c r="D22" s="3" t="s">
        <v>50</v>
      </c>
      <c r="E22" s="3" t="s">
        <v>50</v>
      </c>
      <c r="F22" s="3" t="s">
        <v>50</v>
      </c>
      <c r="G22" s="3">
        <v>-16483330</v>
      </c>
    </row>
    <row r="23" spans="1:9" x14ac:dyDescent="0.25">
      <c r="A23" t="s">
        <v>62</v>
      </c>
      <c r="B23" s="3">
        <v>6183626762</v>
      </c>
      <c r="C23" s="3">
        <v>6062010526</v>
      </c>
      <c r="D23" s="3">
        <v>-33694572</v>
      </c>
      <c r="E23" s="3">
        <v>8311279</v>
      </c>
      <c r="F23" s="3">
        <v>12553064</v>
      </c>
      <c r="H23" s="3">
        <v>20397219</v>
      </c>
      <c r="I23" s="3">
        <v>3604303</v>
      </c>
    </row>
    <row r="24" spans="1:9" x14ac:dyDescent="0.25">
      <c r="A24" t="s">
        <v>68</v>
      </c>
      <c r="B24" s="3"/>
      <c r="C24" s="3"/>
      <c r="D24" s="3"/>
      <c r="E24" s="3"/>
      <c r="F24" s="3"/>
    </row>
    <row r="25" spans="1:9" x14ac:dyDescent="0.25">
      <c r="A25" t="s">
        <v>43</v>
      </c>
      <c r="B25" s="3">
        <v>-7725543582</v>
      </c>
      <c r="C25" s="3">
        <v>-13024571247</v>
      </c>
      <c r="D25" s="3">
        <v>-3277606735</v>
      </c>
      <c r="E25" s="3">
        <v>-13128270263</v>
      </c>
      <c r="F25" s="3">
        <v>-11340693841</v>
      </c>
      <c r="G25" s="3">
        <v>-2947931748</v>
      </c>
      <c r="H25" s="3">
        <v>-10310965442</v>
      </c>
      <c r="I25" s="3">
        <v>-10558841078</v>
      </c>
    </row>
    <row r="26" spans="1:9" x14ac:dyDescent="0.25">
      <c r="A26" t="s">
        <v>44</v>
      </c>
      <c r="B26" s="3">
        <v>-1066451912</v>
      </c>
      <c r="C26" s="3">
        <v>-1152130575</v>
      </c>
      <c r="D26" s="3">
        <v>-170353031</v>
      </c>
      <c r="E26" s="3">
        <v>-286312579</v>
      </c>
      <c r="F26" s="3">
        <v>-937428606</v>
      </c>
      <c r="G26" s="3">
        <v>-508800269</v>
      </c>
      <c r="H26" s="3">
        <v>-439789305</v>
      </c>
      <c r="I26" s="3">
        <v>34810467</v>
      </c>
    </row>
    <row r="27" spans="1:9" x14ac:dyDescent="0.25">
      <c r="A27" t="s">
        <v>45</v>
      </c>
      <c r="B27" s="3">
        <v>2500000000</v>
      </c>
      <c r="C27" s="3">
        <v>-1000000000</v>
      </c>
      <c r="D27" s="3">
        <v>-3670000000</v>
      </c>
      <c r="E27" s="3">
        <v>1300000000</v>
      </c>
      <c r="F27" s="3">
        <v>-2210000000</v>
      </c>
      <c r="G27" s="3">
        <v>-1350000000</v>
      </c>
      <c r="H27" s="3">
        <v>-1570000000</v>
      </c>
    </row>
    <row r="28" spans="1:9" x14ac:dyDescent="0.25">
      <c r="A28" t="s">
        <v>46</v>
      </c>
      <c r="B28" s="3">
        <v>2045008000</v>
      </c>
      <c r="C28" s="3">
        <v>7775820981</v>
      </c>
      <c r="D28" s="3">
        <v>8354300999</v>
      </c>
      <c r="E28" s="3">
        <v>16156586250</v>
      </c>
      <c r="F28" s="3">
        <v>17099958224</v>
      </c>
      <c r="H28" s="3">
        <v>19360615355</v>
      </c>
      <c r="I28" s="3">
        <v>-3370000000</v>
      </c>
    </row>
    <row r="29" spans="1:9" x14ac:dyDescent="0.25">
      <c r="A29" t="s">
        <v>63</v>
      </c>
      <c r="C29" s="3"/>
      <c r="D29" s="3"/>
      <c r="E29" s="3"/>
      <c r="F29" s="3"/>
      <c r="G29" s="3">
        <v>6695983153</v>
      </c>
      <c r="I29" s="3">
        <v>18072695477</v>
      </c>
    </row>
    <row r="30" spans="1:9" x14ac:dyDescent="0.25">
      <c r="A30" t="s">
        <v>64</v>
      </c>
      <c r="B30" s="3">
        <v>1254596328</v>
      </c>
      <c r="C30" s="3">
        <v>4223465769</v>
      </c>
      <c r="D30" s="3">
        <v>266982608</v>
      </c>
      <c r="E30" s="3">
        <v>702327969</v>
      </c>
      <c r="F30" s="3">
        <v>-16478211</v>
      </c>
      <c r="G30" s="3">
        <v>1653969552</v>
      </c>
      <c r="H30" s="3">
        <v>2511856258</v>
      </c>
      <c r="I30" s="3">
        <v>1112527482</v>
      </c>
    </row>
    <row r="31" spans="1:9" x14ac:dyDescent="0.25">
      <c r="A31" t="s">
        <v>47</v>
      </c>
      <c r="B31" s="3">
        <v>295943451</v>
      </c>
      <c r="C31" s="3">
        <v>499636183</v>
      </c>
      <c r="D31" s="3">
        <v>232097613</v>
      </c>
      <c r="E31" s="3">
        <v>-43954523</v>
      </c>
      <c r="F31" s="3">
        <v>178357395</v>
      </c>
      <c r="G31" s="3">
        <v>294421348</v>
      </c>
      <c r="H31" s="3">
        <v>211592269</v>
      </c>
      <c r="I31">
        <v>871377341</v>
      </c>
    </row>
    <row r="32" spans="1:9" x14ac:dyDescent="0.25">
      <c r="A32" s="2"/>
      <c r="B32" s="13">
        <f>SUM(B22:B31)</f>
        <v>3487179047</v>
      </c>
      <c r="C32" s="13">
        <f t="shared" ref="C32:I32" si="1">SUM(C22:C31)</f>
        <v>3384231637</v>
      </c>
      <c r="D32" s="13">
        <f t="shared" si="1"/>
        <v>1701726882</v>
      </c>
      <c r="E32" s="13">
        <f t="shared" si="1"/>
        <v>4708688133</v>
      </c>
      <c r="F32" s="13">
        <f t="shared" si="1"/>
        <v>2786268025</v>
      </c>
      <c r="G32" s="13">
        <f t="shared" si="1"/>
        <v>3821158706</v>
      </c>
      <c r="H32" s="13">
        <f t="shared" si="1"/>
        <v>9783706354</v>
      </c>
      <c r="I32" s="13">
        <f t="shared" si="1"/>
        <v>6166173992</v>
      </c>
    </row>
    <row r="33" spans="1:9" x14ac:dyDescent="0.25">
      <c r="A33" s="2"/>
      <c r="B33" s="11">
        <f>SUM(B19,B32)</f>
        <v>3878654772</v>
      </c>
      <c r="C33" s="11">
        <f t="shared" ref="C33:I33" si="2">SUM(C19,C32)</f>
        <v>4785584587</v>
      </c>
      <c r="D33" s="11">
        <f t="shared" si="2"/>
        <v>1973647294</v>
      </c>
      <c r="E33" s="11">
        <f t="shared" si="2"/>
        <v>5402356311</v>
      </c>
      <c r="F33" s="11">
        <f t="shared" si="2"/>
        <v>3780793492</v>
      </c>
      <c r="G33" s="11">
        <f t="shared" si="2"/>
        <v>3791591056</v>
      </c>
      <c r="H33" s="11">
        <f>SUM(H19,H32)</f>
        <v>9994056596</v>
      </c>
      <c r="I33" s="11">
        <f t="shared" si="2"/>
        <v>7474077456</v>
      </c>
    </row>
    <row r="35" spans="1:9" x14ac:dyDescent="0.25">
      <c r="A35" s="27" t="s">
        <v>124</v>
      </c>
    </row>
    <row r="36" spans="1:9" x14ac:dyDescent="0.25">
      <c r="A36" t="s">
        <v>48</v>
      </c>
      <c r="B36" s="3" t="s">
        <v>50</v>
      </c>
      <c r="C36" s="3" t="s">
        <v>50</v>
      </c>
      <c r="D36" s="3" t="s">
        <v>50</v>
      </c>
      <c r="E36" s="3" t="s">
        <v>50</v>
      </c>
      <c r="F36" s="3" t="s">
        <v>50</v>
      </c>
    </row>
    <row r="37" spans="1:9" x14ac:dyDescent="0.25">
      <c r="A37" t="s">
        <v>49</v>
      </c>
      <c r="B37" s="3" t="s">
        <v>50</v>
      </c>
      <c r="C37" s="3" t="s">
        <v>50</v>
      </c>
      <c r="D37" s="3" t="s">
        <v>50</v>
      </c>
      <c r="E37" s="3" t="s">
        <v>50</v>
      </c>
      <c r="F37" s="3" t="s">
        <v>50</v>
      </c>
    </row>
    <row r="38" spans="1:9" x14ac:dyDescent="0.25">
      <c r="A38" t="s">
        <v>65</v>
      </c>
      <c r="B38" s="3">
        <v>-235133424</v>
      </c>
      <c r="C38" s="3">
        <v>-267918855</v>
      </c>
      <c r="D38" s="3">
        <v>-37515027</v>
      </c>
      <c r="E38" s="3">
        <v>-130860971</v>
      </c>
      <c r="F38" s="3">
        <v>-167296138</v>
      </c>
      <c r="G38" s="3">
        <v>-127293509</v>
      </c>
      <c r="H38" s="3">
        <v>-186276480</v>
      </c>
      <c r="I38" s="3">
        <v>-302335996</v>
      </c>
    </row>
    <row r="39" spans="1:9" x14ac:dyDescent="0.25">
      <c r="A39" t="s">
        <v>66</v>
      </c>
      <c r="B39">
        <v>1422734</v>
      </c>
      <c r="C39" s="3"/>
      <c r="D39" s="3"/>
      <c r="E39" s="3"/>
      <c r="F39" s="3"/>
      <c r="G39" s="3">
        <v>96722</v>
      </c>
      <c r="H39">
        <v>98322</v>
      </c>
      <c r="I39" s="3">
        <v>100342</v>
      </c>
    </row>
    <row r="40" spans="1:9" x14ac:dyDescent="0.25">
      <c r="A40" t="s">
        <v>67</v>
      </c>
      <c r="B40" s="3"/>
      <c r="C40" s="3">
        <v>2887175</v>
      </c>
      <c r="D40" s="3"/>
      <c r="E40" s="3"/>
      <c r="F40" s="3">
        <v>159412</v>
      </c>
    </row>
    <row r="41" spans="1:9" x14ac:dyDescent="0.25">
      <c r="A41" t="s">
        <v>85</v>
      </c>
      <c r="B41" s="3"/>
      <c r="C41" s="3"/>
      <c r="D41" s="3"/>
      <c r="E41" s="3"/>
      <c r="F41" s="3"/>
    </row>
    <row r="42" spans="1:9" x14ac:dyDescent="0.25">
      <c r="A42" s="2"/>
      <c r="B42" s="11">
        <f>SUM(B36:B41)</f>
        <v>-233710690</v>
      </c>
      <c r="C42" s="11">
        <f t="shared" ref="C42:I42" si="3">SUM(C36:C41)</f>
        <v>-265031680</v>
      </c>
      <c r="D42" s="11">
        <f>SUM(D36:D41)</f>
        <v>-37515027</v>
      </c>
      <c r="E42" s="11">
        <f t="shared" si="3"/>
        <v>-130860971</v>
      </c>
      <c r="F42" s="11">
        <f t="shared" si="3"/>
        <v>-167136726</v>
      </c>
      <c r="G42" s="11">
        <f t="shared" si="3"/>
        <v>-127196787</v>
      </c>
      <c r="H42" s="11">
        <f t="shared" si="3"/>
        <v>-186178158</v>
      </c>
      <c r="I42" s="11">
        <f t="shared" si="3"/>
        <v>-302235654</v>
      </c>
    </row>
    <row r="44" spans="1:9" x14ac:dyDescent="0.25">
      <c r="A44" s="27" t="s">
        <v>125</v>
      </c>
    </row>
    <row r="45" spans="1:9" x14ac:dyDescent="0.25">
      <c r="A45" t="s">
        <v>86</v>
      </c>
      <c r="B45" s="3"/>
      <c r="C45" s="3"/>
      <c r="D45" s="3"/>
      <c r="E45" s="3"/>
      <c r="F45" s="3"/>
    </row>
    <row r="46" spans="1:9" x14ac:dyDescent="0.25">
      <c r="A46" t="s">
        <v>87</v>
      </c>
    </row>
    <row r="47" spans="1:9" x14ac:dyDescent="0.25">
      <c r="A47" t="s">
        <v>89</v>
      </c>
      <c r="F47" s="3"/>
    </row>
    <row r="48" spans="1:9" x14ac:dyDescent="0.25">
      <c r="A48" t="s">
        <v>88</v>
      </c>
      <c r="B48" s="3">
        <v>-377050951</v>
      </c>
      <c r="C48" s="3">
        <v>-377050951</v>
      </c>
      <c r="D48" s="3"/>
      <c r="E48" s="3"/>
      <c r="F48" s="3"/>
    </row>
    <row r="49" spans="1:9" x14ac:dyDescent="0.25">
      <c r="A49" s="2"/>
      <c r="B49" s="11">
        <f t="shared" ref="B49:F49" si="4">SUM(B45:B48)</f>
        <v>-377050951</v>
      </c>
      <c r="C49" s="11">
        <f t="shared" si="4"/>
        <v>-377050951</v>
      </c>
      <c r="D49" s="11">
        <f t="shared" si="4"/>
        <v>0</v>
      </c>
      <c r="E49" s="11">
        <f t="shared" si="4"/>
        <v>0</v>
      </c>
      <c r="F49" s="11">
        <f t="shared" si="4"/>
        <v>0</v>
      </c>
    </row>
    <row r="50" spans="1:9" x14ac:dyDescent="0.25">
      <c r="A50" s="2"/>
      <c r="B50" s="4"/>
      <c r="C50" s="4"/>
      <c r="D50" s="4"/>
      <c r="E50" s="4"/>
      <c r="F50" s="4"/>
    </row>
    <row r="51" spans="1:9" x14ac:dyDescent="0.25">
      <c r="A51" s="27" t="s">
        <v>126</v>
      </c>
      <c r="B51" s="4">
        <f t="shared" ref="B51:I51" si="5">SUM(B33,B42,B49)</f>
        <v>3267893131</v>
      </c>
      <c r="C51" s="4">
        <f t="shared" si="5"/>
        <v>4143501956</v>
      </c>
      <c r="D51" s="4">
        <f t="shared" si="5"/>
        <v>1936132267</v>
      </c>
      <c r="E51" s="4">
        <f t="shared" si="5"/>
        <v>5271495340</v>
      </c>
      <c r="F51" s="4">
        <f t="shared" si="5"/>
        <v>3613656766</v>
      </c>
      <c r="G51" s="4">
        <f t="shared" si="5"/>
        <v>3664394269</v>
      </c>
      <c r="H51" s="4">
        <f t="shared" si="5"/>
        <v>9807878438</v>
      </c>
      <c r="I51" s="4">
        <f t="shared" si="5"/>
        <v>7171841802</v>
      </c>
    </row>
    <row r="52" spans="1:9" x14ac:dyDescent="0.25">
      <c r="A52" s="28" t="s">
        <v>127</v>
      </c>
      <c r="B52" s="3">
        <v>190306288</v>
      </c>
      <c r="C52" s="3">
        <v>302426519</v>
      </c>
      <c r="D52" s="3">
        <v>114384104</v>
      </c>
      <c r="E52" s="3">
        <v>225878991</v>
      </c>
      <c r="F52" s="3">
        <v>327052361</v>
      </c>
      <c r="G52" s="3">
        <v>91791411</v>
      </c>
      <c r="H52" s="3">
        <v>182197019</v>
      </c>
      <c r="I52" s="3">
        <v>293582210</v>
      </c>
    </row>
    <row r="53" spans="1:9" x14ac:dyDescent="0.25">
      <c r="A53" s="28" t="s">
        <v>128</v>
      </c>
      <c r="B53" s="3">
        <v>25562935476</v>
      </c>
      <c r="C53" s="3">
        <v>25562935476</v>
      </c>
      <c r="D53" s="3">
        <v>29700039895</v>
      </c>
      <c r="E53" s="3">
        <v>29700039895</v>
      </c>
      <c r="F53" s="3">
        <v>29700039895</v>
      </c>
      <c r="G53" s="3">
        <v>32055990539</v>
      </c>
      <c r="H53" s="3">
        <v>32055990539</v>
      </c>
      <c r="I53" s="3">
        <v>32055990539</v>
      </c>
    </row>
    <row r="54" spans="1:9" x14ac:dyDescent="0.25">
      <c r="A54" s="27" t="s">
        <v>129</v>
      </c>
      <c r="B54" s="11">
        <f t="shared" ref="B54:I54" si="6">SUM(B51:B53)</f>
        <v>29021134895</v>
      </c>
      <c r="C54" s="11">
        <f t="shared" si="6"/>
        <v>30008863951</v>
      </c>
      <c r="D54" s="11">
        <f t="shared" si="6"/>
        <v>31750556266</v>
      </c>
      <c r="E54" s="11">
        <f t="shared" si="6"/>
        <v>35197414226</v>
      </c>
      <c r="F54" s="11">
        <f t="shared" si="6"/>
        <v>33640749022</v>
      </c>
      <c r="G54" s="11">
        <f t="shared" si="6"/>
        <v>35812176219</v>
      </c>
      <c r="H54" s="11">
        <f t="shared" si="6"/>
        <v>42046065996</v>
      </c>
      <c r="I54" s="11">
        <f t="shared" si="6"/>
        <v>39521414551</v>
      </c>
    </row>
    <row r="55" spans="1:9" x14ac:dyDescent="0.25">
      <c r="A55" s="28" t="s">
        <v>130</v>
      </c>
      <c r="B55" s="17">
        <f>B33/('1'!B50/10)</f>
        <v>4.8984850938365732</v>
      </c>
      <c r="C55" s="17">
        <f>C33/('1'!C50/10)</f>
        <v>6.0438776180706064</v>
      </c>
      <c r="D55" s="17">
        <f>D33/('1'!D50/10)</f>
        <v>2.4925863265641235</v>
      </c>
      <c r="E55" s="17">
        <f>E33/('1'!E50/10)</f>
        <v>6.2025632920077438</v>
      </c>
      <c r="F55" s="17">
        <f>F33/('1'!F50/10)</f>
        <v>4.3408115974120491</v>
      </c>
      <c r="G55" s="17">
        <f>G33/('1'!G50/10)</f>
        <v>4.3532085165069887</v>
      </c>
      <c r="H55" s="17">
        <f>H33/('1'!H50/10)</f>
        <v>11.47439469225292</v>
      </c>
      <c r="I55" s="17">
        <f>I33/('1'!I50/10)</f>
        <v>7.8010469086420082</v>
      </c>
    </row>
    <row r="56" spans="1:9" x14ac:dyDescent="0.25">
      <c r="A56" s="27" t="s">
        <v>131</v>
      </c>
      <c r="B56" s="11">
        <f>'1'!B50/10</f>
        <v>791806997</v>
      </c>
      <c r="C56" s="11">
        <f>'1'!C50/10</f>
        <v>791806997</v>
      </c>
      <c r="D56" s="11">
        <f>'1'!D50/10</f>
        <v>791806997</v>
      </c>
      <c r="E56" s="11">
        <f>'1'!E50/10</f>
        <v>870987696</v>
      </c>
      <c r="F56" s="11">
        <f>'1'!F50/10</f>
        <v>870987696</v>
      </c>
      <c r="G56" s="11">
        <f>'1'!G50/10</f>
        <v>870987696</v>
      </c>
      <c r="H56" s="11">
        <f>'1'!H50/10</f>
        <v>870987696</v>
      </c>
      <c r="I56" s="11">
        <f>'1'!I50/10</f>
        <v>958086465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2" t="s">
        <v>69</v>
      </c>
    </row>
    <row r="2" spans="1:6" x14ac:dyDescent="0.25">
      <c r="A2" s="2" t="s">
        <v>90</v>
      </c>
    </row>
    <row r="3" spans="1:6" x14ac:dyDescent="0.25">
      <c r="A3" t="s">
        <v>97</v>
      </c>
    </row>
    <row r="4" spans="1:6" x14ac:dyDescent="0.25">
      <c r="B4" s="22" t="s">
        <v>95</v>
      </c>
      <c r="C4" s="22" t="s">
        <v>94</v>
      </c>
      <c r="D4" s="22" t="s">
        <v>96</v>
      </c>
      <c r="E4" s="22" t="s">
        <v>95</v>
      </c>
      <c r="F4" s="22" t="s">
        <v>94</v>
      </c>
    </row>
    <row r="5" spans="1:6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</row>
    <row r="6" spans="1:6" x14ac:dyDescent="0.25">
      <c r="A6" t="s">
        <v>98</v>
      </c>
      <c r="B6" s="18">
        <f>'2'!B7/'2'!B8</f>
        <v>0.30572278845995671</v>
      </c>
      <c r="C6" s="18">
        <f>'2'!C7/'2'!C8</f>
        <v>0.29644831637112196</v>
      </c>
      <c r="D6" s="18">
        <f>'2'!D7/'2'!D8</f>
        <v>0.28224549746519484</v>
      </c>
      <c r="E6" s="18">
        <f>'2'!E7/'2'!E8</f>
        <v>0.25488342544417725</v>
      </c>
      <c r="F6" s="18">
        <f>'2'!F7/'2'!F8</f>
        <v>0.24801529859907956</v>
      </c>
    </row>
    <row r="7" spans="1:6" x14ac:dyDescent="0.25">
      <c r="A7" t="s">
        <v>91</v>
      </c>
      <c r="B7" s="18">
        <f>'2'!B28/'2'!B14</f>
        <v>0.50110335014703822</v>
      </c>
      <c r="C7" s="18">
        <f>'2'!C28/'2'!C14</f>
        <v>0.48736189126454166</v>
      </c>
      <c r="D7" s="18">
        <f>'2'!D28/'2'!D14</f>
        <v>0.48794300815158742</v>
      </c>
      <c r="E7" s="18">
        <f>'2'!E28/'2'!E14</f>
        <v>0.46820287748361239</v>
      </c>
      <c r="F7" s="18">
        <f>'2'!F28/'2'!F14</f>
        <v>0.45249182062280574</v>
      </c>
    </row>
    <row r="8" spans="1:6" x14ac:dyDescent="0.25">
      <c r="A8" t="s">
        <v>92</v>
      </c>
      <c r="B8" s="18">
        <f>'2'!B42/'2'!B14</f>
        <v>0.11711584896693598</v>
      </c>
      <c r="C8" s="18">
        <f>'2'!C42/'2'!C14</f>
        <v>0.13333255048489367</v>
      </c>
      <c r="D8" s="18">
        <f>'2'!D42/'2'!D14</f>
        <v>4.1248538649696263E-2</v>
      </c>
      <c r="E8" s="18">
        <f>'2'!E42/'2'!E14</f>
        <v>2.7984072323461152E-2</v>
      </c>
      <c r="F8" s="18">
        <f>'2'!F42/'2'!F14</f>
        <v>2.2857287178409055E-2</v>
      </c>
    </row>
    <row r="9" spans="1:6" x14ac:dyDescent="0.25">
      <c r="A9" t="s">
        <v>99</v>
      </c>
      <c r="B9" s="18">
        <f>'2'!B42/'1'!B31</f>
        <v>2.2701713585372503E-3</v>
      </c>
      <c r="C9" s="18">
        <f>'2'!C42/'1'!C31</f>
        <v>3.6848578986180755E-3</v>
      </c>
      <c r="D9" s="18">
        <f>'2'!D42/'1'!D31</f>
        <v>3.6139302552689055E-4</v>
      </c>
      <c r="E9" s="18">
        <f>'2'!E42/'1'!E31</f>
        <v>4.6150658761756413E-4</v>
      </c>
      <c r="F9" s="18">
        <f>'2'!F42/'1'!F31</f>
        <v>5.5519452062693095E-4</v>
      </c>
    </row>
    <row r="10" spans="1:6" x14ac:dyDescent="0.25">
      <c r="A10" t="s">
        <v>100</v>
      </c>
      <c r="B10" s="18">
        <f>'2'!B42/'1'!B59</f>
        <v>2.8906015422387014E-2</v>
      </c>
      <c r="C10" s="18">
        <f>'2'!C42/'1'!C59</f>
        <v>4.7873104283448951E-2</v>
      </c>
      <c r="D10" s="18">
        <f>'2'!D42/'1'!D59</f>
        <v>4.8690647941954058E-3</v>
      </c>
      <c r="E10" s="18">
        <f>'2'!E42/'1'!E59</f>
        <v>6.5065265457361727E-3</v>
      </c>
      <c r="F10" s="18">
        <f>'2'!F42/'1'!F59</f>
        <v>8.0004832439303942E-3</v>
      </c>
    </row>
    <row r="11" spans="1:6" x14ac:dyDescent="0.25">
      <c r="A11" t="s">
        <v>93</v>
      </c>
      <c r="B11" s="19">
        <v>0.1067</v>
      </c>
      <c r="C11" s="19">
        <v>0.1105</v>
      </c>
      <c r="D11" s="19">
        <v>0.12180000000000001</v>
      </c>
      <c r="E11" s="19">
        <v>0.1138</v>
      </c>
      <c r="F11" s="19">
        <v>0.1396</v>
      </c>
    </row>
    <row r="12" spans="1:6" x14ac:dyDescent="0.25">
      <c r="A12" t="s">
        <v>101</v>
      </c>
      <c r="B12" s="19">
        <v>3.5000000000000003E-2</v>
      </c>
      <c r="C12" s="19">
        <v>3.5499999999999997E-2</v>
      </c>
      <c r="D12" s="19">
        <v>3.2300000000000002E-2</v>
      </c>
      <c r="E12" s="19">
        <v>3.6200000000000003E-2</v>
      </c>
      <c r="F12" s="19">
        <v>7.4200000000000002E-2</v>
      </c>
    </row>
    <row r="13" spans="1:6" x14ac:dyDescent="0.25">
      <c r="A13" t="s">
        <v>102</v>
      </c>
      <c r="B13" s="19">
        <v>0.84330000000000005</v>
      </c>
      <c r="C13" s="19">
        <v>0.82679999999999998</v>
      </c>
      <c r="D13" s="19">
        <v>0.85560000000000003</v>
      </c>
      <c r="E13" s="19">
        <v>0.82089999999999996</v>
      </c>
      <c r="F13" s="19">
        <v>0.83889999999999998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2020-04-12T14:36:03Z</dcterms:modified>
</cp:coreProperties>
</file>