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nny\Google Drive\Financial Statements\Checked &amp; Final\FS Template\Formate_1\Bank\Q\"/>
    </mc:Choice>
  </mc:AlternateContent>
  <bookViews>
    <workbookView xWindow="0" yWindow="0" windowWidth="20490" windowHeight="7650" tabRatio="591" activeTab="2"/>
  </bookViews>
  <sheets>
    <sheet name="1" sheetId="1" r:id="rId1"/>
    <sheet name="2" sheetId="2" r:id="rId2"/>
    <sheet name="3" sheetId="5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4" i="5" l="1"/>
  <c r="J52" i="5"/>
  <c r="J54" i="5" s="1"/>
  <c r="K52" i="5"/>
  <c r="J40" i="5"/>
  <c r="J31" i="5"/>
  <c r="J32" i="5" s="1"/>
  <c r="I54" i="5"/>
  <c r="I31" i="5"/>
  <c r="I32" i="5" s="1"/>
  <c r="H38" i="2" l="1"/>
  <c r="H14" i="2"/>
  <c r="H34" i="1"/>
  <c r="H43" i="1" s="1"/>
  <c r="H59" i="5"/>
  <c r="I59" i="5"/>
  <c r="J59" i="5"/>
  <c r="I57" i="5"/>
  <c r="J57" i="5"/>
  <c r="J58" i="5" s="1"/>
  <c r="H52" i="5"/>
  <c r="I52" i="5"/>
  <c r="H40" i="5"/>
  <c r="I40" i="5"/>
  <c r="H31" i="5"/>
  <c r="H18" i="5"/>
  <c r="I18" i="5"/>
  <c r="J18" i="5"/>
  <c r="K18" i="5"/>
  <c r="B14" i="2"/>
  <c r="C14" i="2"/>
  <c r="D14" i="2"/>
  <c r="E14" i="2"/>
  <c r="F14" i="2"/>
  <c r="G14" i="2"/>
  <c r="F7" i="2"/>
  <c r="G7" i="2"/>
  <c r="G44" i="2"/>
  <c r="H44" i="2"/>
  <c r="I44" i="2"/>
  <c r="G38" i="2"/>
  <c r="I38" i="2"/>
  <c r="G36" i="2"/>
  <c r="H36" i="2"/>
  <c r="I36" i="2"/>
  <c r="G27" i="2"/>
  <c r="H27" i="2"/>
  <c r="I27" i="2"/>
  <c r="H7" i="2"/>
  <c r="I7" i="2"/>
  <c r="I14" i="2" s="1"/>
  <c r="B43" i="1"/>
  <c r="C43" i="1"/>
  <c r="D43" i="1"/>
  <c r="E43" i="1"/>
  <c r="F43" i="1"/>
  <c r="G43" i="1"/>
  <c r="G57" i="1"/>
  <c r="H57" i="1"/>
  <c r="I57" i="1"/>
  <c r="G52" i="1"/>
  <c r="G54" i="1" s="1"/>
  <c r="H52" i="1"/>
  <c r="H54" i="1" s="1"/>
  <c r="I52" i="1"/>
  <c r="I56" i="1" s="1"/>
  <c r="G34" i="1"/>
  <c r="I34" i="1"/>
  <c r="G30" i="1"/>
  <c r="H30" i="1"/>
  <c r="I30" i="1"/>
  <c r="G20" i="1"/>
  <c r="H20" i="1"/>
  <c r="I20" i="1"/>
  <c r="G16" i="1"/>
  <c r="H16" i="1"/>
  <c r="I16" i="1"/>
  <c r="G11" i="1"/>
  <c r="H11" i="1"/>
  <c r="I11" i="1"/>
  <c r="G7" i="1"/>
  <c r="H7" i="1"/>
  <c r="I7" i="1"/>
  <c r="I28" i="2" l="1"/>
  <c r="I37" i="2" s="1"/>
  <c r="I42" i="2" s="1"/>
  <c r="I43" i="2" s="1"/>
  <c r="I54" i="1"/>
  <c r="I43" i="1"/>
  <c r="I27" i="1"/>
  <c r="H28" i="2"/>
  <c r="H37" i="2" s="1"/>
  <c r="H42" i="2" s="1"/>
  <c r="H43" i="2" s="1"/>
  <c r="H56" i="1"/>
  <c r="I58" i="5"/>
  <c r="H27" i="1"/>
  <c r="H32" i="5"/>
  <c r="H54" i="5" s="1"/>
  <c r="H57" i="5" s="1"/>
  <c r="H58" i="5" s="1"/>
  <c r="G28" i="2"/>
  <c r="G37" i="2" s="1"/>
  <c r="G42" i="2" s="1"/>
  <c r="G43" i="2" s="1"/>
  <c r="G56" i="1"/>
  <c r="G27" i="1"/>
  <c r="D59" i="5"/>
  <c r="E59" i="5"/>
  <c r="F59" i="5"/>
  <c r="G59" i="5"/>
  <c r="C59" i="5"/>
  <c r="C44" i="2"/>
  <c r="D44" i="2"/>
  <c r="E44" i="2"/>
  <c r="F44" i="2"/>
  <c r="B44" i="2"/>
  <c r="G52" i="5"/>
  <c r="F52" i="5"/>
  <c r="E52" i="5"/>
  <c r="D52" i="5"/>
  <c r="C52" i="5"/>
  <c r="G40" i="5"/>
  <c r="F40" i="5"/>
  <c r="E40" i="5"/>
  <c r="D40" i="5"/>
  <c r="C40" i="5"/>
  <c r="G31" i="5"/>
  <c r="F31" i="5"/>
  <c r="E31" i="5"/>
  <c r="D31" i="5"/>
  <c r="C31" i="5"/>
  <c r="G18" i="5"/>
  <c r="G32" i="5" s="1"/>
  <c r="F18" i="5"/>
  <c r="F32" i="5" s="1"/>
  <c r="E18" i="5"/>
  <c r="E32" i="5" s="1"/>
  <c r="E54" i="5" s="1"/>
  <c r="E57" i="5" s="1"/>
  <c r="D18" i="5"/>
  <c r="C18" i="5"/>
  <c r="C32" i="5" s="1"/>
  <c r="F54" i="5" l="1"/>
  <c r="F57" i="5" s="1"/>
  <c r="C54" i="5"/>
  <c r="C57" i="5" s="1"/>
  <c r="D32" i="5"/>
  <c r="D54" i="5" s="1"/>
  <c r="D57" i="5" s="1"/>
  <c r="G54" i="5"/>
  <c r="G57" i="5" s="1"/>
  <c r="C36" i="2"/>
  <c r="E27" i="2"/>
  <c r="E7" i="2"/>
  <c r="F27" i="2"/>
  <c r="B57" i="1"/>
  <c r="B16" i="1"/>
  <c r="C57" i="1"/>
  <c r="D34" i="1"/>
  <c r="D58" i="5" l="1"/>
  <c r="C58" i="5"/>
  <c r="C38" i="2"/>
  <c r="D38" i="2"/>
  <c r="E38" i="2"/>
  <c r="F38" i="2"/>
  <c r="B38" i="2"/>
  <c r="D36" i="2"/>
  <c r="E36" i="2"/>
  <c r="F36" i="2"/>
  <c r="B36" i="2"/>
  <c r="C27" i="2"/>
  <c r="D27" i="2"/>
  <c r="B27" i="2"/>
  <c r="C7" i="2"/>
  <c r="D7" i="2"/>
  <c r="E6" i="4"/>
  <c r="B7" i="2"/>
  <c r="D57" i="1"/>
  <c r="E58" i="5" s="1"/>
  <c r="E57" i="1"/>
  <c r="F58" i="5" s="1"/>
  <c r="F57" i="1"/>
  <c r="G58" i="5" s="1"/>
  <c r="C52" i="1"/>
  <c r="C54" i="1" s="1"/>
  <c r="D52" i="1"/>
  <c r="D54" i="1" s="1"/>
  <c r="E52" i="1"/>
  <c r="E54" i="1" s="1"/>
  <c r="F52" i="1"/>
  <c r="F54" i="1" s="1"/>
  <c r="B52" i="1"/>
  <c r="B54" i="1" s="1"/>
  <c r="C34" i="1"/>
  <c r="E34" i="1"/>
  <c r="F34" i="1"/>
  <c r="B34" i="1"/>
  <c r="F30" i="1"/>
  <c r="E30" i="1"/>
  <c r="D30" i="1"/>
  <c r="C30" i="1"/>
  <c r="B30" i="1"/>
  <c r="F20" i="1"/>
  <c r="E20" i="1"/>
  <c r="D20" i="1"/>
  <c r="C20" i="1"/>
  <c r="B20" i="1"/>
  <c r="F16" i="1"/>
  <c r="E16" i="1"/>
  <c r="D16" i="1"/>
  <c r="C16" i="1"/>
  <c r="F11" i="1"/>
  <c r="E11" i="1"/>
  <c r="D11" i="1"/>
  <c r="C11" i="1"/>
  <c r="B11" i="1"/>
  <c r="C7" i="1"/>
  <c r="D7" i="1"/>
  <c r="E7" i="1"/>
  <c r="F7" i="1"/>
  <c r="B7" i="1"/>
  <c r="C27" i="1" l="1"/>
  <c r="B27" i="1"/>
  <c r="D27" i="1"/>
  <c r="B28" i="2"/>
  <c r="B37" i="2" s="1"/>
  <c r="B6" i="4"/>
  <c r="C28" i="2"/>
  <c r="C37" i="2" s="1"/>
  <c r="C42" i="2" s="1"/>
  <c r="C43" i="2" s="1"/>
  <c r="C6" i="4"/>
  <c r="D28" i="2"/>
  <c r="D6" i="4"/>
  <c r="E28" i="2"/>
  <c r="E37" i="2" s="1"/>
  <c r="E42" i="2" s="1"/>
  <c r="E43" i="2" s="1"/>
  <c r="F28" i="2"/>
  <c r="F37" i="2" s="1"/>
  <c r="F6" i="4"/>
  <c r="B13" i="4"/>
  <c r="B56" i="1"/>
  <c r="C13" i="4"/>
  <c r="E27" i="1"/>
  <c r="C56" i="1"/>
  <c r="D56" i="1"/>
  <c r="D13" i="4"/>
  <c r="E56" i="1"/>
  <c r="E13" i="4"/>
  <c r="F56" i="1"/>
  <c r="F13" i="4"/>
  <c r="F27" i="1"/>
  <c r="B42" i="2" l="1"/>
  <c r="B43" i="2" s="1"/>
  <c r="B7" i="4"/>
  <c r="C7" i="4"/>
  <c r="D37" i="2"/>
  <c r="D42" i="2" s="1"/>
  <c r="D43" i="2" s="1"/>
  <c r="D7" i="4"/>
  <c r="E7" i="4"/>
  <c r="F7" i="4"/>
  <c r="F42" i="2"/>
  <c r="F9" i="4" l="1"/>
  <c r="F43" i="2"/>
  <c r="B8" i="4"/>
  <c r="B10" i="4"/>
  <c r="B9" i="4"/>
  <c r="C8" i="4"/>
  <c r="C10" i="4"/>
  <c r="C9" i="4"/>
  <c r="D8" i="4"/>
  <c r="D10" i="4"/>
  <c r="D9" i="4"/>
  <c r="E8" i="4"/>
  <c r="E10" i="4"/>
  <c r="E9" i="4"/>
  <c r="F8" i="4"/>
  <c r="F10" i="4"/>
</calcChain>
</file>

<file path=xl/sharedStrings.xml><?xml version="1.0" encoding="utf-8"?>
<sst xmlns="http://schemas.openxmlformats.org/spreadsheetml/2006/main" count="170" uniqueCount="138">
  <si>
    <t>Cash</t>
  </si>
  <si>
    <t>In hand (including foreign currencies)</t>
  </si>
  <si>
    <t>Balance with Bangladesh Bank and its agent banks (including foreign currencies)</t>
  </si>
  <si>
    <t>In Bangladesh</t>
  </si>
  <si>
    <t>Outside Bangladesh</t>
  </si>
  <si>
    <t>Money at call and on short notice</t>
  </si>
  <si>
    <t>Investments</t>
  </si>
  <si>
    <t>Government</t>
  </si>
  <si>
    <t>Others</t>
  </si>
  <si>
    <t>Loans, cash credit, overdrafts etc./investments</t>
  </si>
  <si>
    <t>Bills purchased and discounted</t>
  </si>
  <si>
    <t>Liabilities</t>
  </si>
  <si>
    <t>Subordinated bond</t>
  </si>
  <si>
    <t>Deposits and other accounts</t>
  </si>
  <si>
    <t>Bills payable</t>
  </si>
  <si>
    <t>Bearer certificates of deposit</t>
  </si>
  <si>
    <t>Other deposits</t>
  </si>
  <si>
    <t>Other liabilities</t>
  </si>
  <si>
    <t>Paid up capital</t>
  </si>
  <si>
    <t>Statutory reserve</t>
  </si>
  <si>
    <t>Other reserve</t>
  </si>
  <si>
    <t>Foreign currency translation reserve</t>
  </si>
  <si>
    <t>Retained earnings</t>
  </si>
  <si>
    <t>Non-controlling interest</t>
  </si>
  <si>
    <t>Interest income/profit on investments</t>
  </si>
  <si>
    <t>Interest paid/profit shared on deposits and borrowings etc.</t>
  </si>
  <si>
    <t>Net interest income/net profit on investments</t>
  </si>
  <si>
    <t>Investment income</t>
  </si>
  <si>
    <t>Commission, exchange and brokerage</t>
  </si>
  <si>
    <t>Other operating income</t>
  </si>
  <si>
    <t>Salaries and allowances</t>
  </si>
  <si>
    <t>Rent, taxes, insurance, electricity etc.</t>
  </si>
  <si>
    <t>Legal expenses</t>
  </si>
  <si>
    <t>Postage, stamp, telecommunication etc.</t>
  </si>
  <si>
    <t>Stationery, printing, advertisements etc.</t>
  </si>
  <si>
    <t>Managing Director’s salary and fees</t>
  </si>
  <si>
    <t>Directors’ fees and expenses</t>
  </si>
  <si>
    <t>Auditors’ fees</t>
  </si>
  <si>
    <t>Charges on loan losses</t>
  </si>
  <si>
    <t>Depreciation and repair of bank’s assets</t>
  </si>
  <si>
    <t>Other expenses</t>
  </si>
  <si>
    <t>Provision for loans and advances/investments</t>
  </si>
  <si>
    <t>General provision</t>
  </si>
  <si>
    <t>Specific provision</t>
  </si>
  <si>
    <t>Provision for off-balance sheet items</t>
  </si>
  <si>
    <t>Provision for diminution in value of investments</t>
  </si>
  <si>
    <t>Other provisions</t>
  </si>
  <si>
    <t>Current</t>
  </si>
  <si>
    <t>Deferred</t>
  </si>
  <si>
    <t>Earnings per share (par value Taka 10)</t>
  </si>
  <si>
    <t>Interest receipts in cash</t>
  </si>
  <si>
    <t>Interest payments</t>
  </si>
  <si>
    <t>Dividend receipts</t>
  </si>
  <si>
    <t>Fees and commission receipts in cash</t>
  </si>
  <si>
    <t>Recoveries on Loans previously written-off</t>
  </si>
  <si>
    <t>Cash payments to employees</t>
  </si>
  <si>
    <t>Cash payments to suppliers</t>
  </si>
  <si>
    <t>Income taxes paid</t>
  </si>
  <si>
    <t>Receipts from other operating activities</t>
  </si>
  <si>
    <t>Payments for other operating activities</t>
  </si>
  <si>
    <t>Increase / (decrease) in operating assets and liabilities</t>
  </si>
  <si>
    <t>Deposits from other banks</t>
  </si>
  <si>
    <t>Deposits from customers</t>
  </si>
  <si>
    <t>Proceeds from sale of securities</t>
  </si>
  <si>
    <t>Statutory Deposits</t>
  </si>
  <si>
    <t>Net Investment in trading securities</t>
  </si>
  <si>
    <t>Loan &amp; advance to other banks</t>
  </si>
  <si>
    <t>Loan &amp; advance to customers</t>
  </si>
  <si>
    <t>Other assets (item-wise)</t>
  </si>
  <si>
    <t>Other liabilities account of customers</t>
  </si>
  <si>
    <t>Trading liabilities</t>
  </si>
  <si>
    <t>Other liabilities (item-wise)</t>
  </si>
  <si>
    <t>Payments for purchase of government securities</t>
  </si>
  <si>
    <t>Purchase of property, plant &amp; equipment</t>
  </si>
  <si>
    <t>Purchase of intangible assets</t>
  </si>
  <si>
    <t>Sale of property, plant &amp; equipment</t>
  </si>
  <si>
    <t>Increase/(Decrease) in Borrowing:</t>
  </si>
  <si>
    <t>Re-Purchase agreement (REPO)</t>
  </si>
  <si>
    <t>Other borrowings</t>
  </si>
  <si>
    <t>Share Capital A/c</t>
  </si>
  <si>
    <t>Share Premium A/c</t>
  </si>
  <si>
    <t>Dividend paid in cash</t>
  </si>
  <si>
    <t>Current accounts and other accounts</t>
  </si>
  <si>
    <t>Savings bank deposits</t>
  </si>
  <si>
    <t>Fixed deposits</t>
  </si>
  <si>
    <t xml:space="preserve">Share Premium </t>
  </si>
  <si>
    <t>General Reserve</t>
  </si>
  <si>
    <t>Cash received from Issuing of Right Shares</t>
  </si>
  <si>
    <t>Ratio</t>
  </si>
  <si>
    <t>Operating Margin</t>
  </si>
  <si>
    <t>Net Margin</t>
  </si>
  <si>
    <t>Capital to Risk Weighted Assets Ratio</t>
  </si>
  <si>
    <t>Quarter 3</t>
  </si>
  <si>
    <t>Quarter 2</t>
  </si>
  <si>
    <t>Quarter 1</t>
  </si>
  <si>
    <t>Term deposit</t>
  </si>
  <si>
    <t>Receipt from borrowing</t>
  </si>
  <si>
    <t>Sub-ordinated bond</t>
  </si>
  <si>
    <t>Purchase/sale of trading securities</t>
  </si>
  <si>
    <t>As at Quarter end</t>
  </si>
  <si>
    <t>United Commercial Bank Ltd</t>
  </si>
  <si>
    <t>Net Interest/Investment Margin</t>
  </si>
  <si>
    <t>Return on Asset</t>
  </si>
  <si>
    <t>Return on Equity</t>
  </si>
  <si>
    <t>Non Performing Loan/Investment</t>
  </si>
  <si>
    <t>Advance/Investment to Deposit Ratio</t>
  </si>
  <si>
    <t>Property and Assets</t>
  </si>
  <si>
    <t>Balance with Other Banks and Financial Institutions</t>
  </si>
  <si>
    <t>Loans and Advances/Investments</t>
  </si>
  <si>
    <t>Fixed Assets including Premises, Furniture and Fixtures</t>
  </si>
  <si>
    <t>Other Assets</t>
  </si>
  <si>
    <t>Non-Banking Assets</t>
  </si>
  <si>
    <t>Liabilities and Capital</t>
  </si>
  <si>
    <t>Borrowings from Other Banks, Financial Institutions and Agents</t>
  </si>
  <si>
    <t>Shareholders’ Equity</t>
  </si>
  <si>
    <t>Net assets value per share</t>
  </si>
  <si>
    <t>Shares to calculate NAVPS</t>
  </si>
  <si>
    <t>Operating Income</t>
  </si>
  <si>
    <t>Operating Expenses</t>
  </si>
  <si>
    <t>Operating Profit</t>
  </si>
  <si>
    <t>Total Provisions</t>
  </si>
  <si>
    <t>Profit Before Taxation</t>
  </si>
  <si>
    <t>Provision for Taxation</t>
  </si>
  <si>
    <t>Net Profit</t>
  </si>
  <si>
    <t>Shares to Calculate EPS</t>
  </si>
  <si>
    <t>Net Cash Flows - Operating Activities</t>
  </si>
  <si>
    <t>Operating profit before changes in operating assets and liabilities</t>
  </si>
  <si>
    <t>Net Cash Flows - Investment Activities</t>
  </si>
  <si>
    <t>Net Cash Flows - Financing Activities</t>
  </si>
  <si>
    <t>Net Change in Cash Flows</t>
  </si>
  <si>
    <t>Effects of exchange rate changes on cash and cash equivalents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</si>
  <si>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</si>
  <si>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</si>
  <si>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</si>
  <si>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</si>
  <si>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Balance Sheet</t>
  </si>
  <si>
    <t>Income Statement</t>
  </si>
  <si>
    <t>Cash Flow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</si>
</sst>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Font="1"/>
    <xf numFmtId="3" fontId="0" fillId="0" borderId="0" xfId="0" applyNumberFormat="1"/>
    <xf numFmtId="3" fontId="1" fillId="0" borderId="0" xfId="0" applyNumberFormat="1" applyFont="1"/>
    <xf numFmtId="2" fontId="1" fillId="0" borderId="0" xfId="0" applyNumberFormat="1" applyFont="1"/>
    <xf numFmtId="0" fontId="0" fillId="2" borderId="0" xfId="0" applyFill="1"/>
    <xf numFmtId="0" fontId="0" fillId="0" borderId="0" xfId="0" applyFont="1" applyAlignment="1">
      <alignment horizontal="right"/>
    </xf>
    <xf numFmtId="3" fontId="0" fillId="0" borderId="0" xfId="0" applyNumberFormat="1" applyFont="1"/>
    <xf numFmtId="164" fontId="0" fillId="0" borderId="0" xfId="1" applyNumberFormat="1" applyFont="1"/>
    <xf numFmtId="4" fontId="1" fillId="0" borderId="0" xfId="0" applyNumberFormat="1" applyFont="1"/>
    <xf numFmtId="10" fontId="0" fillId="0" borderId="0" xfId="2" applyNumberFormat="1" applyFont="1"/>
    <xf numFmtId="10" fontId="0" fillId="0" borderId="0" xfId="0" applyNumberFormat="1"/>
    <xf numFmtId="164" fontId="1" fillId="0" borderId="0" xfId="1" applyNumberFormat="1" applyFont="1"/>
    <xf numFmtId="0" fontId="0" fillId="3" borderId="0" xfId="0" applyFill="1"/>
    <xf numFmtId="0" fontId="0" fillId="0" borderId="0" xfId="0" applyAlignment="1">
      <alignment horizontal="right"/>
    </xf>
    <xf numFmtId="15" fontId="3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left"/>
    </xf>
    <xf numFmtId="0" fontId="4" fillId="0" borderId="0" xfId="0" applyFont="1" applyBorder="1"/>
    <xf numFmtId="0" fontId="4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Alignment="1">
      <alignment horizontal="right"/>
    </xf>
    <xf numFmtId="15" fontId="1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pane xSplit="1" ySplit="5" topLeftCell="H45" activePane="bottomRight" state="frozen"/>
      <selection pane="topRight" activeCell="B1" sqref="B1"/>
      <selection pane="bottomLeft" activeCell="A6" sqref="A6"/>
      <selection pane="bottomRight" activeCell="I54" sqref="I54"/>
    </sheetView>
  </sheetViews>
  <sheetFormatPr defaultRowHeight="15" x14ac:dyDescent="0.25"/>
  <cols>
    <col min="1" max="1" width="48.85546875" customWidth="1"/>
    <col min="2" max="2" width="15.28515625" bestFit="1" customWidth="1"/>
    <col min="3" max="3" width="14.85546875" bestFit="1" customWidth="1"/>
    <col min="4" max="4" width="16.42578125" bestFit="1" customWidth="1"/>
    <col min="5" max="6" width="14.85546875" bestFit="1" customWidth="1"/>
    <col min="7" max="7" width="16" customWidth="1"/>
    <col min="8" max="8" width="14.85546875" bestFit="1" customWidth="1"/>
    <col min="9" max="9" width="16.5703125" customWidth="1"/>
  </cols>
  <sheetData>
    <row r="1" spans="1:9" x14ac:dyDescent="0.25">
      <c r="A1" s="2" t="s">
        <v>100</v>
      </c>
      <c r="B1" s="1"/>
      <c r="C1" s="1"/>
      <c r="D1" s="1"/>
      <c r="E1" s="1"/>
      <c r="F1" s="1"/>
    </row>
    <row r="2" spans="1:9" x14ac:dyDescent="0.25">
      <c r="A2" s="2" t="s">
        <v>135</v>
      </c>
      <c r="B2" s="1"/>
      <c r="C2" s="1"/>
      <c r="D2" s="1"/>
      <c r="E2" s="1"/>
      <c r="F2" s="1"/>
    </row>
    <row r="3" spans="1:9" x14ac:dyDescent="0.25">
      <c r="A3" t="s">
        <v>99</v>
      </c>
      <c r="B3" s="1"/>
      <c r="C3" s="1"/>
      <c r="D3" s="1"/>
      <c r="E3" s="1"/>
      <c r="F3" s="1"/>
    </row>
    <row r="4" spans="1:9" x14ac:dyDescent="0.25">
      <c r="A4" s="1"/>
      <c r="B4" s="16" t="s">
        <v>93</v>
      </c>
      <c r="C4" s="16" t="s">
        <v>92</v>
      </c>
      <c r="D4" s="16" t="s">
        <v>94</v>
      </c>
      <c r="E4" s="16" t="s">
        <v>93</v>
      </c>
      <c r="F4" s="16" t="s">
        <v>92</v>
      </c>
      <c r="G4" s="23" t="s">
        <v>94</v>
      </c>
      <c r="H4" s="23" t="s">
        <v>93</v>
      </c>
      <c r="I4" s="23" t="s">
        <v>92</v>
      </c>
    </row>
    <row r="5" spans="1:9" ht="15.75" x14ac:dyDescent="0.25">
      <c r="A5" s="1"/>
      <c r="B5" s="17">
        <v>42916</v>
      </c>
      <c r="C5" s="17">
        <v>43008</v>
      </c>
      <c r="D5" s="17">
        <v>43190</v>
      </c>
      <c r="E5" s="17">
        <v>43281</v>
      </c>
      <c r="F5" s="17">
        <v>43373</v>
      </c>
      <c r="G5" s="24">
        <v>43555</v>
      </c>
      <c r="H5" s="24">
        <v>43646</v>
      </c>
      <c r="I5" s="24">
        <v>43738</v>
      </c>
    </row>
    <row r="6" spans="1:9" x14ac:dyDescent="0.25">
      <c r="A6" s="18" t="s">
        <v>106</v>
      </c>
    </row>
    <row r="7" spans="1:9" x14ac:dyDescent="0.25">
      <c r="A7" s="19" t="s">
        <v>0</v>
      </c>
      <c r="B7" s="5">
        <f>SUM(B8:B9)</f>
        <v>24227754603</v>
      </c>
      <c r="C7" s="5">
        <f t="shared" ref="C7:I7" si="0">SUM(C8:C9)</f>
        <v>22874192662</v>
      </c>
      <c r="D7" s="5">
        <f t="shared" si="0"/>
        <v>23346151542</v>
      </c>
      <c r="E7" s="5">
        <f t="shared" si="0"/>
        <v>23937388814</v>
      </c>
      <c r="F7" s="5">
        <f t="shared" si="0"/>
        <v>22642947888</v>
      </c>
      <c r="G7" s="5">
        <f t="shared" si="0"/>
        <v>24384878947</v>
      </c>
      <c r="H7" s="5">
        <f t="shared" si="0"/>
        <v>28114858772</v>
      </c>
      <c r="I7" s="5">
        <f t="shared" si="0"/>
        <v>26175437583</v>
      </c>
    </row>
    <row r="8" spans="1:9" x14ac:dyDescent="0.25">
      <c r="A8" t="s">
        <v>1</v>
      </c>
      <c r="B8" s="4">
        <v>4423995310</v>
      </c>
      <c r="C8" s="4">
        <v>3615778408</v>
      </c>
      <c r="D8" s="4">
        <v>3649222826</v>
      </c>
      <c r="E8" s="4">
        <v>4250299247</v>
      </c>
      <c r="F8" s="4">
        <v>4802658226</v>
      </c>
      <c r="G8" s="4">
        <v>5813621496</v>
      </c>
      <c r="H8" s="4">
        <v>5947489702</v>
      </c>
      <c r="I8" s="4">
        <v>6629545158</v>
      </c>
    </row>
    <row r="9" spans="1:9" ht="30" x14ac:dyDescent="0.25">
      <c r="A9" s="1" t="s">
        <v>2</v>
      </c>
      <c r="B9" s="4">
        <v>19803759293</v>
      </c>
      <c r="C9" s="4">
        <v>19258414254</v>
      </c>
      <c r="D9" s="4">
        <v>19696928716</v>
      </c>
      <c r="E9" s="4">
        <v>19687089567</v>
      </c>
      <c r="F9" s="4">
        <v>17840289662</v>
      </c>
      <c r="G9" s="4">
        <v>18571257451</v>
      </c>
      <c r="H9" s="4">
        <v>22167369070</v>
      </c>
      <c r="I9" s="4">
        <v>19545892425</v>
      </c>
    </row>
    <row r="10" spans="1:9" x14ac:dyDescent="0.25">
      <c r="A10" s="1"/>
      <c r="B10" s="5"/>
      <c r="C10" s="5"/>
      <c r="D10" s="5"/>
      <c r="E10" s="5"/>
      <c r="F10" s="5"/>
    </row>
    <row r="11" spans="1:9" x14ac:dyDescent="0.25">
      <c r="A11" s="20" t="s">
        <v>107</v>
      </c>
      <c r="B11" s="5">
        <f>SUM(B12:B13)</f>
        <v>11334218018</v>
      </c>
      <c r="C11" s="5">
        <f t="shared" ref="C11" si="1">SUM(C12:C13)</f>
        <v>18440372783</v>
      </c>
      <c r="D11" s="5">
        <f t="shared" ref="D11" si="2">SUM(D12:D13)</f>
        <v>26657206356</v>
      </c>
      <c r="E11" s="5">
        <f t="shared" ref="E11" si="3">SUM(E12:E13)</f>
        <v>12344954594</v>
      </c>
      <c r="F11" s="5">
        <f t="shared" ref="F11:I11" si="4">SUM(F12:F13)</f>
        <v>20102543649</v>
      </c>
      <c r="G11" s="5">
        <f t="shared" si="4"/>
        <v>13326657632</v>
      </c>
      <c r="H11" s="5">
        <f t="shared" si="4"/>
        <v>18515741329</v>
      </c>
      <c r="I11" s="5">
        <f t="shared" si="4"/>
        <v>11090217842</v>
      </c>
    </row>
    <row r="12" spans="1:9" x14ac:dyDescent="0.25">
      <c r="A12" t="s">
        <v>3</v>
      </c>
      <c r="B12" s="4">
        <v>11002868130</v>
      </c>
      <c r="C12" s="4">
        <v>17613668414</v>
      </c>
      <c r="D12" s="4">
        <v>25999675320</v>
      </c>
      <c r="E12" s="4">
        <v>10772262210</v>
      </c>
      <c r="F12" s="4">
        <v>19375296335</v>
      </c>
      <c r="G12" s="4">
        <v>10542051891</v>
      </c>
      <c r="H12" s="4">
        <v>16595223935</v>
      </c>
      <c r="I12" s="4">
        <v>10888575292</v>
      </c>
    </row>
    <row r="13" spans="1:9" x14ac:dyDescent="0.25">
      <c r="A13" t="s">
        <v>4</v>
      </c>
      <c r="B13" s="4">
        <v>331349888</v>
      </c>
      <c r="C13" s="4">
        <v>826704369</v>
      </c>
      <c r="D13" s="4">
        <v>657531036</v>
      </c>
      <c r="E13" s="4">
        <v>1572692384</v>
      </c>
      <c r="F13" s="4">
        <v>727247314</v>
      </c>
      <c r="G13" s="4">
        <v>2784605741</v>
      </c>
      <c r="H13" s="4">
        <v>1920517394</v>
      </c>
      <c r="I13" s="4">
        <v>201642550</v>
      </c>
    </row>
    <row r="14" spans="1:9" x14ac:dyDescent="0.25">
      <c r="B14" s="5"/>
      <c r="C14" s="5"/>
      <c r="D14" s="5"/>
      <c r="E14" s="5"/>
      <c r="F14" s="5"/>
    </row>
    <row r="15" spans="1:9" x14ac:dyDescent="0.25">
      <c r="A15" s="20" t="s">
        <v>5</v>
      </c>
      <c r="B15" s="5">
        <v>3000000000</v>
      </c>
      <c r="C15" s="5">
        <v>7830000000</v>
      </c>
      <c r="D15" s="5">
        <v>1110000000</v>
      </c>
      <c r="E15" s="5">
        <v>5790000000</v>
      </c>
      <c r="F15" s="5">
        <v>0</v>
      </c>
      <c r="H15" s="5">
        <v>1740000000</v>
      </c>
    </row>
    <row r="16" spans="1:9" x14ac:dyDescent="0.25">
      <c r="A16" s="20" t="s">
        <v>6</v>
      </c>
      <c r="B16" s="5">
        <f>B17+B18</f>
        <v>53872339154</v>
      </c>
      <c r="C16" s="5">
        <f t="shared" ref="C16" si="5">SUM(C17:C18)</f>
        <v>48285632327</v>
      </c>
      <c r="D16" s="5">
        <f t="shared" ref="D16" si="6">SUM(D17:D18)</f>
        <v>45026069237</v>
      </c>
      <c r="E16" s="5">
        <f t="shared" ref="E16" si="7">SUM(E17:E18)</f>
        <v>61157617533</v>
      </c>
      <c r="F16" s="5">
        <f t="shared" ref="F16:I16" si="8">SUM(F17:F18)</f>
        <v>49937740366</v>
      </c>
      <c r="G16" s="5">
        <f t="shared" si="8"/>
        <v>54888411657</v>
      </c>
      <c r="H16" s="5">
        <f t="shared" si="8"/>
        <v>60398611186</v>
      </c>
      <c r="I16" s="5">
        <f t="shared" si="8"/>
        <v>63103706494</v>
      </c>
    </row>
    <row r="17" spans="1:11" x14ac:dyDescent="0.25">
      <c r="A17" t="s">
        <v>7</v>
      </c>
      <c r="B17" s="4">
        <v>48300608970</v>
      </c>
      <c r="C17" s="4">
        <v>43041078644</v>
      </c>
      <c r="D17" s="4">
        <v>39465050301</v>
      </c>
      <c r="E17" s="4">
        <v>50776597414</v>
      </c>
      <c r="F17" s="4">
        <v>39687021325</v>
      </c>
      <c r="G17" s="4">
        <v>44309888231</v>
      </c>
      <c r="H17" s="4">
        <v>49922583267</v>
      </c>
      <c r="I17" s="4">
        <v>52511842090</v>
      </c>
    </row>
    <row r="18" spans="1:11" x14ac:dyDescent="0.25">
      <c r="A18" t="s">
        <v>8</v>
      </c>
      <c r="B18" s="4">
        <v>5571730184</v>
      </c>
      <c r="C18" s="4">
        <v>5244553683</v>
      </c>
      <c r="D18" s="4">
        <v>5561018936</v>
      </c>
      <c r="E18" s="4">
        <v>10381020119</v>
      </c>
      <c r="F18" s="4">
        <v>10250719041</v>
      </c>
      <c r="G18" s="4">
        <v>10578523426</v>
      </c>
      <c r="H18" s="4">
        <v>10476027919</v>
      </c>
      <c r="I18" s="4">
        <v>10591864404</v>
      </c>
    </row>
    <row r="19" spans="1:11" x14ac:dyDescent="0.25">
      <c r="B19" s="5"/>
      <c r="C19" s="5"/>
      <c r="D19" s="5"/>
      <c r="E19" s="5"/>
      <c r="F19" s="5"/>
    </row>
    <row r="20" spans="1:11" x14ac:dyDescent="0.25">
      <c r="A20" s="20" t="s">
        <v>108</v>
      </c>
      <c r="B20" s="5">
        <f>SUM(B21:B22)</f>
        <v>237315817161</v>
      </c>
      <c r="C20" s="5">
        <f t="shared" ref="C20" si="9">SUM(C21:C22)</f>
        <v>239792025205</v>
      </c>
      <c r="D20" s="5">
        <f t="shared" ref="D20" si="10">SUM(D21:D22)</f>
        <v>270787920809</v>
      </c>
      <c r="E20" s="5">
        <f t="shared" ref="E20" si="11">SUM(E21:E22)</f>
        <v>278953873909</v>
      </c>
      <c r="F20" s="5">
        <f t="shared" ref="F20:I20" si="12">SUM(F21:F22)</f>
        <v>283499092631</v>
      </c>
      <c r="G20" s="5">
        <f t="shared" si="12"/>
        <v>305077421687</v>
      </c>
      <c r="H20" s="5">
        <f t="shared" si="12"/>
        <v>307265942374</v>
      </c>
      <c r="I20" s="5">
        <f t="shared" si="12"/>
        <v>310751069400</v>
      </c>
      <c r="J20" s="5"/>
      <c r="K20" s="5"/>
    </row>
    <row r="21" spans="1:11" x14ac:dyDescent="0.25">
      <c r="A21" t="s">
        <v>9</v>
      </c>
      <c r="B21" s="4">
        <v>223242725102</v>
      </c>
      <c r="C21" s="4">
        <v>226058140056</v>
      </c>
      <c r="D21" s="4">
        <v>251455800301</v>
      </c>
      <c r="E21" s="4">
        <v>257562633300</v>
      </c>
      <c r="F21" s="4">
        <v>264467453740</v>
      </c>
      <c r="G21" s="4">
        <v>283807262549</v>
      </c>
      <c r="H21" s="4">
        <v>284402220240</v>
      </c>
      <c r="I21" s="4">
        <v>289984400690</v>
      </c>
    </row>
    <row r="22" spans="1:11" x14ac:dyDescent="0.25">
      <c r="A22" t="s">
        <v>10</v>
      </c>
      <c r="B22" s="4">
        <v>14073092059</v>
      </c>
      <c r="C22" s="4">
        <v>13733885149</v>
      </c>
      <c r="D22" s="4">
        <v>19332120508</v>
      </c>
      <c r="E22" s="4">
        <v>21391240609</v>
      </c>
      <c r="F22" s="4">
        <v>19031638891</v>
      </c>
      <c r="G22" s="4">
        <v>21270159138</v>
      </c>
      <c r="H22" s="4">
        <v>22863722134</v>
      </c>
      <c r="I22" s="4">
        <v>20766668710</v>
      </c>
    </row>
    <row r="23" spans="1:11" x14ac:dyDescent="0.25">
      <c r="B23" s="5"/>
      <c r="C23" s="5"/>
      <c r="D23" s="5"/>
      <c r="E23" s="5"/>
      <c r="F23" s="5"/>
    </row>
    <row r="24" spans="1:11" x14ac:dyDescent="0.25">
      <c r="A24" s="19" t="s">
        <v>109</v>
      </c>
      <c r="B24" s="5">
        <v>8368896199</v>
      </c>
      <c r="C24" s="5">
        <v>8338348323</v>
      </c>
      <c r="D24" s="5">
        <v>8531083547</v>
      </c>
      <c r="E24" s="5">
        <v>8859096379</v>
      </c>
      <c r="F24" s="5">
        <v>8909109579</v>
      </c>
      <c r="G24" s="5">
        <v>9355993155</v>
      </c>
      <c r="H24" s="5">
        <v>9608466581</v>
      </c>
      <c r="I24" s="5">
        <v>9614131332</v>
      </c>
    </row>
    <row r="25" spans="1:11" x14ac:dyDescent="0.25">
      <c r="A25" s="19" t="s">
        <v>110</v>
      </c>
      <c r="B25" s="5">
        <v>5176384037</v>
      </c>
      <c r="C25" s="5">
        <v>6591760808</v>
      </c>
      <c r="D25" s="5">
        <v>6180522589</v>
      </c>
      <c r="E25" s="5">
        <v>6247260747</v>
      </c>
      <c r="F25" s="5">
        <v>4976206341</v>
      </c>
      <c r="G25" s="5">
        <v>7469198332</v>
      </c>
      <c r="H25" s="5">
        <v>8869769867</v>
      </c>
      <c r="I25" s="5">
        <v>9348205501</v>
      </c>
    </row>
    <row r="26" spans="1:11" x14ac:dyDescent="0.25">
      <c r="A26" s="19" t="s">
        <v>111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</row>
    <row r="27" spans="1:11" x14ac:dyDescent="0.25">
      <c r="A27" s="2"/>
      <c r="B27" s="5">
        <f>B7+B11+B15+B16+B20+B24+B25+B26</f>
        <v>343295409172</v>
      </c>
      <c r="C27" s="5">
        <f>C7+C11+C15+C16+C20+C24+C25+C26</f>
        <v>352152332108</v>
      </c>
      <c r="D27" s="5">
        <f>D7+D11+D15+D16+D20+D24+D25+D26</f>
        <v>381638954080</v>
      </c>
      <c r="E27" s="5">
        <f t="shared" ref="E27:I27" si="13">E7+E11+E15+E16+E20+E24+E25+E26</f>
        <v>397290191976</v>
      </c>
      <c r="F27" s="5">
        <f t="shared" si="13"/>
        <v>390067640454</v>
      </c>
      <c r="G27" s="5">
        <f t="shared" si="13"/>
        <v>414502561410</v>
      </c>
      <c r="H27" s="5">
        <f t="shared" si="13"/>
        <v>434513390109</v>
      </c>
      <c r="I27" s="5">
        <f t="shared" si="13"/>
        <v>430082768152</v>
      </c>
    </row>
    <row r="29" spans="1:11" x14ac:dyDescent="0.25">
      <c r="A29" s="18" t="s">
        <v>112</v>
      </c>
    </row>
    <row r="30" spans="1:11" x14ac:dyDescent="0.25">
      <c r="A30" s="20" t="s">
        <v>11</v>
      </c>
      <c r="B30" s="5">
        <f>SUM(B31:B32)</f>
        <v>26859869643</v>
      </c>
      <c r="C30" s="5">
        <f t="shared" ref="C30" si="14">SUM(C31:C32)</f>
        <v>27018866277</v>
      </c>
      <c r="D30" s="5">
        <f t="shared" ref="D30" si="15">SUM(D31:D32)</f>
        <v>38577797197</v>
      </c>
      <c r="E30" s="5">
        <f t="shared" ref="E30" si="16">SUM(E31:E32)</f>
        <v>47602068058</v>
      </c>
      <c r="F30" s="5">
        <f t="shared" ref="F30:I30" si="17">SUM(F31:F32)</f>
        <v>44908807129</v>
      </c>
      <c r="G30" s="5">
        <f t="shared" si="17"/>
        <v>49362617910</v>
      </c>
      <c r="H30" s="5">
        <f t="shared" si="17"/>
        <v>49406746993</v>
      </c>
      <c r="I30" s="5">
        <f t="shared" si="17"/>
        <v>43585204538</v>
      </c>
      <c r="J30" s="5"/>
      <c r="K30" s="5"/>
    </row>
    <row r="31" spans="1:11" x14ac:dyDescent="0.25">
      <c r="A31" s="20" t="s">
        <v>113</v>
      </c>
      <c r="B31" s="4">
        <v>26859869643</v>
      </c>
      <c r="C31" s="4">
        <v>27018866277</v>
      </c>
      <c r="D31" s="4">
        <v>38577797197</v>
      </c>
      <c r="E31" s="4">
        <v>47602068058</v>
      </c>
      <c r="F31" s="4">
        <v>44908807129</v>
      </c>
      <c r="G31" s="4">
        <v>49362617910</v>
      </c>
      <c r="H31" s="4">
        <v>49406746993</v>
      </c>
      <c r="I31" s="4">
        <v>43585204538</v>
      </c>
    </row>
    <row r="32" spans="1:11" x14ac:dyDescent="0.25">
      <c r="A32" s="20" t="s">
        <v>12</v>
      </c>
      <c r="B32">
        <v>0</v>
      </c>
      <c r="C32" s="4">
        <v>0</v>
      </c>
      <c r="D32" s="4">
        <v>0</v>
      </c>
      <c r="E32" s="4">
        <v>0</v>
      </c>
      <c r="F32" s="4">
        <v>0</v>
      </c>
    </row>
    <row r="33" spans="1:9" x14ac:dyDescent="0.25">
      <c r="B33" s="5"/>
      <c r="C33" s="5"/>
      <c r="D33" s="5"/>
      <c r="E33" s="5"/>
      <c r="F33" s="5"/>
    </row>
    <row r="34" spans="1:9" x14ac:dyDescent="0.25">
      <c r="A34" s="20" t="s">
        <v>13</v>
      </c>
      <c r="B34" s="5">
        <f>SUM(B35:B40)</f>
        <v>267540128425</v>
      </c>
      <c r="C34" s="5">
        <f t="shared" ref="C34:I34" si="18">SUM(C35:C40)</f>
        <v>272553752450</v>
      </c>
      <c r="D34" s="5">
        <f>SUM(D35:D41)</f>
        <v>287085022735</v>
      </c>
      <c r="E34" s="5">
        <f t="shared" si="18"/>
        <v>292125888849</v>
      </c>
      <c r="F34" s="5">
        <f t="shared" si="18"/>
        <v>285352571967</v>
      </c>
      <c r="G34" s="5">
        <f t="shared" si="18"/>
        <v>109572774400</v>
      </c>
      <c r="H34" s="5">
        <f>SUM(H35:H40)</f>
        <v>318587155921</v>
      </c>
      <c r="I34" s="5">
        <f t="shared" si="18"/>
        <v>316550153355</v>
      </c>
    </row>
    <row r="35" spans="1:9" x14ac:dyDescent="0.25">
      <c r="A35" t="s">
        <v>82</v>
      </c>
      <c r="B35" s="4">
        <v>45520216182</v>
      </c>
      <c r="C35" s="4">
        <v>43026587908</v>
      </c>
      <c r="D35" s="4">
        <v>46812778915</v>
      </c>
      <c r="E35" s="4">
        <v>50854712066</v>
      </c>
      <c r="F35" s="4">
        <v>47599461092</v>
      </c>
      <c r="G35" s="4">
        <v>49819076827</v>
      </c>
      <c r="H35" s="4">
        <v>55015448718</v>
      </c>
      <c r="I35" s="4">
        <v>50986568321</v>
      </c>
    </row>
    <row r="36" spans="1:9" x14ac:dyDescent="0.25">
      <c r="A36" t="s">
        <v>14</v>
      </c>
      <c r="B36" s="4">
        <v>5617126200</v>
      </c>
      <c r="C36" s="4">
        <v>5848966590</v>
      </c>
      <c r="D36" s="4">
        <v>5538737016</v>
      </c>
      <c r="E36" s="4">
        <v>8203357963</v>
      </c>
      <c r="F36" s="4">
        <v>6295002254</v>
      </c>
      <c r="G36" s="4">
        <v>7694860470</v>
      </c>
      <c r="H36" s="4">
        <v>10734311763</v>
      </c>
      <c r="I36" s="4">
        <v>6693601903</v>
      </c>
    </row>
    <row r="37" spans="1:9" x14ac:dyDescent="0.25">
      <c r="A37" t="s">
        <v>83</v>
      </c>
      <c r="B37" s="4">
        <v>46145477717</v>
      </c>
      <c r="C37" s="4">
        <v>49151038528</v>
      </c>
      <c r="D37" s="4">
        <v>48141955798</v>
      </c>
      <c r="E37" s="4">
        <v>49203812575</v>
      </c>
      <c r="F37" s="4">
        <v>51191046397</v>
      </c>
      <c r="G37" s="4">
        <v>52058837103</v>
      </c>
      <c r="H37" s="4">
        <v>53148131692</v>
      </c>
      <c r="I37" s="4">
        <v>55397743018</v>
      </c>
    </row>
    <row r="38" spans="1:9" x14ac:dyDescent="0.25">
      <c r="A38" t="s">
        <v>84</v>
      </c>
      <c r="B38" s="4">
        <v>170257308326</v>
      </c>
      <c r="C38" s="4">
        <v>174527159424</v>
      </c>
      <c r="D38" s="4"/>
      <c r="E38" s="4">
        <v>183864006245</v>
      </c>
      <c r="F38" s="4">
        <v>180267062224</v>
      </c>
      <c r="H38" s="4">
        <v>199689263748</v>
      </c>
      <c r="I38" s="4">
        <v>203472240113</v>
      </c>
    </row>
    <row r="39" spans="1:9" x14ac:dyDescent="0.25">
      <c r="A39" t="s">
        <v>15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</row>
    <row r="40" spans="1:9" x14ac:dyDescent="0.25">
      <c r="A40" t="s">
        <v>16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</row>
    <row r="41" spans="1:9" x14ac:dyDescent="0.25">
      <c r="A41" t="s">
        <v>95</v>
      </c>
      <c r="B41" s="5"/>
      <c r="C41" s="5"/>
      <c r="D41" s="5">
        <v>186591551006</v>
      </c>
      <c r="E41" s="5"/>
      <c r="F41" s="5"/>
      <c r="G41" s="10">
        <v>191623791419</v>
      </c>
    </row>
    <row r="42" spans="1:9" x14ac:dyDescent="0.25">
      <c r="A42" s="20" t="s">
        <v>17</v>
      </c>
      <c r="B42" s="5">
        <v>23448936391</v>
      </c>
      <c r="C42" s="5">
        <v>25826088866</v>
      </c>
      <c r="D42" s="5">
        <v>28781392697</v>
      </c>
      <c r="E42" s="5">
        <v>30639106367</v>
      </c>
      <c r="F42" s="5">
        <v>32117940804</v>
      </c>
      <c r="G42" s="5">
        <v>34992234273</v>
      </c>
      <c r="H42" s="5">
        <v>36816004036</v>
      </c>
      <c r="I42" s="5">
        <v>39406878061</v>
      </c>
    </row>
    <row r="43" spans="1:9" x14ac:dyDescent="0.25">
      <c r="A43" s="2"/>
      <c r="B43" s="5">
        <f t="shared" ref="B43:F43" si="19">B30+B34+B42+B41</f>
        <v>317848934459</v>
      </c>
      <c r="C43" s="5">
        <f t="shared" si="19"/>
        <v>325398707593</v>
      </c>
      <c r="D43" s="5">
        <f t="shared" si="19"/>
        <v>541035763635</v>
      </c>
      <c r="E43" s="5">
        <f t="shared" si="19"/>
        <v>370367063274</v>
      </c>
      <c r="F43" s="5">
        <f t="shared" si="19"/>
        <v>362379319900</v>
      </c>
      <c r="G43" s="5">
        <f>G30+G34+G42+G41</f>
        <v>385551418002</v>
      </c>
      <c r="H43" s="5">
        <f>H30+H34+H42</f>
        <v>404809906950</v>
      </c>
      <c r="I43" s="5">
        <f t="shared" ref="I43" si="20">I30+I34+I42</f>
        <v>399542235954</v>
      </c>
    </row>
    <row r="44" spans="1:9" x14ac:dyDescent="0.25">
      <c r="A44" s="20" t="s">
        <v>114</v>
      </c>
    </row>
    <row r="45" spans="1:9" x14ac:dyDescent="0.25">
      <c r="A45" t="s">
        <v>18</v>
      </c>
      <c r="B45" s="4">
        <v>10541306540</v>
      </c>
      <c r="C45" s="4">
        <v>10541306540</v>
      </c>
      <c r="D45" s="4">
        <v>10541306540</v>
      </c>
      <c r="E45" s="4">
        <v>10541306540</v>
      </c>
      <c r="F45" s="4">
        <v>10541306540</v>
      </c>
      <c r="G45" s="4">
        <v>10541306540</v>
      </c>
      <c r="H45" s="4">
        <v>10541306540</v>
      </c>
      <c r="I45" s="4">
        <v>11595437190</v>
      </c>
    </row>
    <row r="46" spans="1:9" x14ac:dyDescent="0.25">
      <c r="A46" t="s">
        <v>85</v>
      </c>
      <c r="B46" s="4">
        <v>1454976750</v>
      </c>
      <c r="C46" s="4">
        <v>1454976750</v>
      </c>
      <c r="D46" s="4">
        <v>1454976750</v>
      </c>
      <c r="E46" s="4">
        <v>1454976750</v>
      </c>
      <c r="F46" s="4">
        <v>1454976750</v>
      </c>
      <c r="G46" s="4">
        <v>1454976750</v>
      </c>
      <c r="H46" s="4">
        <v>1454976750</v>
      </c>
      <c r="I46" s="4">
        <v>1454976750</v>
      </c>
    </row>
    <row r="47" spans="1:9" x14ac:dyDescent="0.25">
      <c r="A47" t="s">
        <v>19</v>
      </c>
      <c r="B47" s="4">
        <v>9375134484</v>
      </c>
      <c r="C47" s="4">
        <v>9375134484</v>
      </c>
      <c r="D47" s="4">
        <v>10669618691</v>
      </c>
      <c r="E47" s="4">
        <v>10947348695</v>
      </c>
      <c r="F47" s="4">
        <v>11200610885</v>
      </c>
      <c r="G47" s="4">
        <v>11592026818</v>
      </c>
      <c r="H47" s="4">
        <v>11892183676</v>
      </c>
      <c r="I47" s="4">
        <v>12141102829</v>
      </c>
    </row>
    <row r="48" spans="1:9" x14ac:dyDescent="0.25">
      <c r="A48" t="s">
        <v>86</v>
      </c>
      <c r="B48" s="4">
        <v>26577961</v>
      </c>
      <c r="C48" s="4">
        <v>26577961</v>
      </c>
      <c r="D48" s="4">
        <v>26577961</v>
      </c>
      <c r="E48" s="4">
        <v>26577961</v>
      </c>
      <c r="F48" s="4">
        <v>26577961</v>
      </c>
      <c r="G48" s="4">
        <v>26577961</v>
      </c>
      <c r="H48" s="4">
        <v>26577961</v>
      </c>
      <c r="I48" s="4">
        <v>26577961</v>
      </c>
    </row>
    <row r="49" spans="1:9" x14ac:dyDescent="0.25">
      <c r="A49" t="s">
        <v>20</v>
      </c>
      <c r="B49" s="4">
        <v>2611390045</v>
      </c>
      <c r="C49" s="4">
        <v>2603515783</v>
      </c>
      <c r="D49" s="4">
        <v>2626136463</v>
      </c>
      <c r="E49" s="4">
        <v>2624368198</v>
      </c>
      <c r="F49" s="4">
        <v>2622192745</v>
      </c>
      <c r="G49" s="4">
        <v>2643957195</v>
      </c>
      <c r="H49" s="4">
        <v>2644641277</v>
      </c>
      <c r="I49" s="4">
        <v>2648708689</v>
      </c>
    </row>
    <row r="50" spans="1:9" x14ac:dyDescent="0.25">
      <c r="A50" t="s">
        <v>21</v>
      </c>
      <c r="B50" s="4"/>
      <c r="C50" s="4"/>
      <c r="D50" s="4">
        <v>0</v>
      </c>
      <c r="E50" s="4"/>
      <c r="F50" s="4">
        <v>0</v>
      </c>
      <c r="H50" s="4">
        <v>3143796749</v>
      </c>
    </row>
    <row r="51" spans="1:9" x14ac:dyDescent="0.25">
      <c r="A51" t="s">
        <v>22</v>
      </c>
      <c r="B51" s="4">
        <v>1437118801</v>
      </c>
      <c r="C51" s="4">
        <v>2752112852</v>
      </c>
      <c r="D51" s="4">
        <v>1876125486</v>
      </c>
      <c r="E51" s="4">
        <v>1328550391</v>
      </c>
      <c r="F51" s="4">
        <v>1842655501</v>
      </c>
      <c r="G51" s="4">
        <v>2692297945</v>
      </c>
      <c r="I51" s="4">
        <v>2673728567</v>
      </c>
    </row>
    <row r="52" spans="1:9" x14ac:dyDescent="0.25">
      <c r="A52" s="2"/>
      <c r="B52" s="5">
        <f>SUM(B45:B51)</f>
        <v>25446504581</v>
      </c>
      <c r="C52" s="5">
        <f t="shared" ref="C52:I52" si="21">SUM(C45:C51)</f>
        <v>26753624370</v>
      </c>
      <c r="D52" s="5">
        <f t="shared" si="21"/>
        <v>27194741891</v>
      </c>
      <c r="E52" s="5">
        <f t="shared" si="21"/>
        <v>26923128535</v>
      </c>
      <c r="F52" s="5">
        <f t="shared" si="21"/>
        <v>27688320382</v>
      </c>
      <c r="G52" s="5">
        <f t="shared" si="21"/>
        <v>28951143209</v>
      </c>
      <c r="H52" s="5">
        <f t="shared" si="21"/>
        <v>29703482953</v>
      </c>
      <c r="I52" s="5">
        <f t="shared" si="21"/>
        <v>30540531986</v>
      </c>
    </row>
    <row r="53" spans="1:9" x14ac:dyDescent="0.25">
      <c r="A53" s="20" t="s">
        <v>23</v>
      </c>
      <c r="B53" s="5">
        <v>132</v>
      </c>
      <c r="C53" s="5">
        <v>145</v>
      </c>
      <c r="D53" s="5">
        <v>160</v>
      </c>
      <c r="E53" s="5">
        <v>166</v>
      </c>
      <c r="F53" s="5">
        <v>172</v>
      </c>
      <c r="G53" s="4">
        <v>199</v>
      </c>
      <c r="H53" s="4">
        <v>206</v>
      </c>
      <c r="I53" s="4">
        <v>212</v>
      </c>
    </row>
    <row r="54" spans="1:9" x14ac:dyDescent="0.25">
      <c r="A54" s="2"/>
      <c r="B54" s="5">
        <f>B52+B53</f>
        <v>25446504713</v>
      </c>
      <c r="C54" s="5">
        <f>C52+C53</f>
        <v>26753624515</v>
      </c>
      <c r="D54" s="5">
        <f>D52+D53</f>
        <v>27194742051</v>
      </c>
      <c r="E54" s="5">
        <f>E52+E53</f>
        <v>26923128701</v>
      </c>
      <c r="F54" s="5">
        <f>F52+F53</f>
        <v>27688320554</v>
      </c>
      <c r="G54" s="5">
        <f t="shared" ref="G54:I54" si="22">G52+G53</f>
        <v>28951143408</v>
      </c>
      <c r="H54" s="5">
        <f t="shared" si="22"/>
        <v>29703483159</v>
      </c>
      <c r="I54" s="5">
        <f t="shared" si="22"/>
        <v>30540532198</v>
      </c>
    </row>
    <row r="56" spans="1:9" x14ac:dyDescent="0.25">
      <c r="A56" s="21" t="s">
        <v>115</v>
      </c>
      <c r="B56" s="11">
        <f>B52/B57</f>
        <v>24.139801346674432</v>
      </c>
      <c r="C56" s="11">
        <f t="shared" ref="C56:I56" si="23">C52/C57</f>
        <v>25.379799238814282</v>
      </c>
      <c r="D56" s="11">
        <f t="shared" si="23"/>
        <v>25.798264937848966</v>
      </c>
      <c r="E56" s="11">
        <f t="shared" si="23"/>
        <v>25.540599196918905</v>
      </c>
      <c r="F56" s="11">
        <f t="shared" si="23"/>
        <v>26.266497684071712</v>
      </c>
      <c r="G56" s="11">
        <f t="shared" si="23"/>
        <v>27.464473307120048</v>
      </c>
      <c r="H56" s="11">
        <f t="shared" si="23"/>
        <v>28.178179659501676</v>
      </c>
      <c r="I56" s="11">
        <f t="shared" si="23"/>
        <v>26.338404913562385</v>
      </c>
    </row>
    <row r="57" spans="1:9" x14ac:dyDescent="0.25">
      <c r="A57" s="21" t="s">
        <v>116</v>
      </c>
      <c r="B57" s="10">
        <f>B45/10</f>
        <v>1054130654</v>
      </c>
      <c r="C57" s="10">
        <f>C45/10</f>
        <v>1054130654</v>
      </c>
      <c r="D57" s="10">
        <f t="shared" ref="D57:I57" si="24">D45/10</f>
        <v>1054130654</v>
      </c>
      <c r="E57" s="10">
        <f t="shared" si="24"/>
        <v>1054130654</v>
      </c>
      <c r="F57" s="10">
        <f t="shared" si="24"/>
        <v>1054130654</v>
      </c>
      <c r="G57" s="10">
        <f t="shared" si="24"/>
        <v>1054130654</v>
      </c>
      <c r="H57" s="10">
        <f t="shared" si="24"/>
        <v>1054130654</v>
      </c>
      <c r="I57" s="10">
        <f t="shared" si="24"/>
        <v>1159543719</v>
      </c>
    </row>
    <row r="58" spans="1:9" x14ac:dyDescent="0.25">
      <c r="A58" s="2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workbookViewId="0">
      <pane xSplit="1" ySplit="5" topLeftCell="H33" activePane="bottomRight" state="frozen"/>
      <selection pane="topRight" activeCell="B1" sqref="B1"/>
      <selection pane="bottomLeft" activeCell="A6" sqref="A6"/>
      <selection pane="bottomRight" activeCell="I41" sqref="I41"/>
    </sheetView>
  </sheetViews>
  <sheetFormatPr defaultRowHeight="15" x14ac:dyDescent="0.25"/>
  <cols>
    <col min="1" max="1" width="42.7109375" customWidth="1"/>
    <col min="2" max="6" width="14.5703125" bestFit="1" customWidth="1"/>
    <col min="7" max="7" width="13.85546875" bestFit="1" customWidth="1"/>
    <col min="8" max="8" width="14.7109375" customWidth="1"/>
    <col min="9" max="9" width="16.85546875" customWidth="1"/>
  </cols>
  <sheetData>
    <row r="1" spans="1:9" x14ac:dyDescent="0.25">
      <c r="A1" s="2" t="s">
        <v>100</v>
      </c>
      <c r="B1" s="1"/>
      <c r="C1" s="1"/>
      <c r="D1" s="1"/>
      <c r="E1" s="1"/>
      <c r="F1" s="1"/>
    </row>
    <row r="2" spans="1:9" x14ac:dyDescent="0.25">
      <c r="A2" s="2" t="s">
        <v>136</v>
      </c>
      <c r="B2" s="1"/>
      <c r="C2" s="1"/>
      <c r="D2" s="1"/>
      <c r="E2" s="1"/>
      <c r="F2" s="1"/>
    </row>
    <row r="3" spans="1:9" x14ac:dyDescent="0.25">
      <c r="A3" t="s">
        <v>99</v>
      </c>
      <c r="B3" s="1"/>
      <c r="C3" s="1"/>
      <c r="D3" s="1"/>
      <c r="E3" s="1"/>
      <c r="F3" s="1"/>
    </row>
    <row r="4" spans="1:9" x14ac:dyDescent="0.25">
      <c r="A4" s="1"/>
      <c r="B4" s="16" t="s">
        <v>93</v>
      </c>
      <c r="C4" s="16" t="s">
        <v>92</v>
      </c>
      <c r="D4" s="16" t="s">
        <v>94</v>
      </c>
      <c r="E4" s="16" t="s">
        <v>93</v>
      </c>
      <c r="F4" s="16" t="s">
        <v>92</v>
      </c>
      <c r="G4" s="23" t="s">
        <v>94</v>
      </c>
      <c r="H4" s="23" t="s">
        <v>93</v>
      </c>
      <c r="I4" s="23" t="s">
        <v>92</v>
      </c>
    </row>
    <row r="5" spans="1:9" ht="15.75" x14ac:dyDescent="0.25">
      <c r="A5" s="1"/>
      <c r="B5" s="17">
        <v>42916</v>
      </c>
      <c r="C5" s="17">
        <v>43008</v>
      </c>
      <c r="D5" s="17">
        <v>43190</v>
      </c>
      <c r="E5" s="17">
        <v>43281</v>
      </c>
      <c r="F5" s="17">
        <v>43373</v>
      </c>
      <c r="G5" s="24">
        <v>43555</v>
      </c>
      <c r="H5" s="24">
        <v>43646</v>
      </c>
      <c r="I5" s="24">
        <v>43738</v>
      </c>
    </row>
    <row r="6" spans="1:9" ht="15.75" x14ac:dyDescent="0.25">
      <c r="A6" s="21" t="s">
        <v>117</v>
      </c>
      <c r="B6" s="17"/>
      <c r="C6" s="17"/>
      <c r="D6" s="17"/>
      <c r="E6" s="17"/>
      <c r="F6" s="17"/>
    </row>
    <row r="7" spans="1:9" x14ac:dyDescent="0.25">
      <c r="A7" s="20" t="s">
        <v>26</v>
      </c>
      <c r="B7" s="5">
        <f t="shared" ref="B7:G7" si="0">B8-B9</f>
        <v>4029915050</v>
      </c>
      <c r="C7" s="5">
        <f t="shared" si="0"/>
        <v>6449597863</v>
      </c>
      <c r="D7" s="5">
        <f t="shared" si="0"/>
        <v>2487841607</v>
      </c>
      <c r="E7" s="5">
        <f t="shared" si="0"/>
        <v>4756454568</v>
      </c>
      <c r="F7" s="5">
        <f t="shared" si="0"/>
        <v>7014886371</v>
      </c>
      <c r="G7" s="5">
        <f t="shared" si="0"/>
        <v>2174603621</v>
      </c>
      <c r="H7" s="5">
        <f t="shared" ref="H7:I7" si="1">H8-H9</f>
        <v>4786817935</v>
      </c>
      <c r="I7" s="5">
        <f t="shared" si="1"/>
        <v>7333228776</v>
      </c>
    </row>
    <row r="8" spans="1:9" x14ac:dyDescent="0.25">
      <c r="A8" t="s">
        <v>24</v>
      </c>
      <c r="B8" s="4">
        <v>10097893552</v>
      </c>
      <c r="C8" s="4">
        <v>15566607517</v>
      </c>
      <c r="D8" s="4">
        <v>5854126583</v>
      </c>
      <c r="E8" s="4">
        <v>12245599014</v>
      </c>
      <c r="F8" s="4">
        <v>18655353292</v>
      </c>
      <c r="G8" s="4">
        <v>6803784542</v>
      </c>
      <c r="H8" s="4">
        <v>14504201365</v>
      </c>
      <c r="I8" s="4">
        <v>22324381282</v>
      </c>
    </row>
    <row r="9" spans="1:9" x14ac:dyDescent="0.25">
      <c r="A9" t="s">
        <v>25</v>
      </c>
      <c r="B9" s="4">
        <v>6067978502</v>
      </c>
      <c r="C9" s="4">
        <v>9117009654</v>
      </c>
      <c r="D9" s="4">
        <v>3366284976</v>
      </c>
      <c r="E9" s="4">
        <v>7489144446</v>
      </c>
      <c r="F9" s="4">
        <v>11640466921</v>
      </c>
      <c r="G9" s="4">
        <v>4629180921</v>
      </c>
      <c r="H9" s="4">
        <v>9717383430</v>
      </c>
      <c r="I9" s="4">
        <v>14991152506</v>
      </c>
    </row>
    <row r="10" spans="1:9" x14ac:dyDescent="0.25">
      <c r="A10" t="s">
        <v>27</v>
      </c>
      <c r="B10" s="9">
        <v>2101799858</v>
      </c>
      <c r="C10" s="4">
        <v>3236178357</v>
      </c>
      <c r="D10" s="4">
        <v>979364659</v>
      </c>
      <c r="E10" s="4">
        <v>2217928837</v>
      </c>
      <c r="F10" s="4">
        <v>3072361755</v>
      </c>
      <c r="G10" s="4">
        <v>1141890023</v>
      </c>
      <c r="H10" s="4">
        <v>2212839559</v>
      </c>
      <c r="I10" s="4">
        <v>3768380806</v>
      </c>
    </row>
    <row r="11" spans="1:9" x14ac:dyDescent="0.25">
      <c r="A11" t="s">
        <v>28</v>
      </c>
      <c r="B11" s="4">
        <v>1935258738</v>
      </c>
      <c r="C11" s="4">
        <v>2967122218</v>
      </c>
      <c r="D11" s="4">
        <v>1007679936</v>
      </c>
      <c r="E11" s="4">
        <v>2202150454</v>
      </c>
      <c r="F11" s="4">
        <v>3329214187</v>
      </c>
      <c r="G11" s="4">
        <v>1269957304</v>
      </c>
      <c r="H11" s="4">
        <v>2495481463</v>
      </c>
      <c r="I11" s="4">
        <v>3647503077</v>
      </c>
    </row>
    <row r="12" spans="1:9" x14ac:dyDescent="0.25">
      <c r="A12" t="s">
        <v>29</v>
      </c>
      <c r="B12" s="4">
        <v>139373350</v>
      </c>
      <c r="C12" s="4">
        <v>203800670</v>
      </c>
      <c r="D12" s="4">
        <v>67087600</v>
      </c>
      <c r="E12" s="4">
        <v>177900406</v>
      </c>
      <c r="F12" s="4">
        <v>353606938</v>
      </c>
      <c r="G12" s="4">
        <v>93451109</v>
      </c>
      <c r="H12" s="4">
        <v>159560895</v>
      </c>
      <c r="I12" s="4">
        <v>231958208</v>
      </c>
    </row>
    <row r="13" spans="1:9" x14ac:dyDescent="0.25">
      <c r="B13" s="5"/>
      <c r="C13" s="5"/>
      <c r="D13" s="5"/>
      <c r="E13" s="5"/>
      <c r="F13" s="5"/>
    </row>
    <row r="14" spans="1:9" x14ac:dyDescent="0.25">
      <c r="A14" s="2"/>
      <c r="B14" s="5">
        <f t="shared" ref="B14:F14" si="2">SUM(B10:B12)+B7</f>
        <v>8206346996</v>
      </c>
      <c r="C14" s="5">
        <f t="shared" si="2"/>
        <v>12856699108</v>
      </c>
      <c r="D14" s="5">
        <f t="shared" si="2"/>
        <v>4541973802</v>
      </c>
      <c r="E14" s="5">
        <f t="shared" si="2"/>
        <v>9354434265</v>
      </c>
      <c r="F14" s="5">
        <f t="shared" si="2"/>
        <v>13770069251</v>
      </c>
      <c r="G14" s="5">
        <f>SUM(G10:G12)+G7</f>
        <v>4679902057</v>
      </c>
      <c r="H14" s="5">
        <f t="shared" ref="H14:I14" si="3">SUM(H10:H12)+H7</f>
        <v>9654699852</v>
      </c>
      <c r="I14" s="5">
        <f t="shared" si="3"/>
        <v>14981070867</v>
      </c>
    </row>
    <row r="15" spans="1:9" x14ac:dyDescent="0.25">
      <c r="A15" s="21" t="s">
        <v>118</v>
      </c>
    </row>
    <row r="16" spans="1:9" x14ac:dyDescent="0.25">
      <c r="A16" t="s">
        <v>30</v>
      </c>
      <c r="B16" s="4">
        <v>3350080163</v>
      </c>
      <c r="C16" s="4">
        <v>4655703708</v>
      </c>
      <c r="D16" s="4">
        <v>1623238992</v>
      </c>
      <c r="E16" s="4">
        <v>3615628318</v>
      </c>
      <c r="F16" s="4">
        <v>5185635901</v>
      </c>
      <c r="G16" s="4">
        <v>2346580836</v>
      </c>
      <c r="H16" s="4">
        <v>4010949294</v>
      </c>
      <c r="I16" s="4">
        <v>5637534756</v>
      </c>
    </row>
    <row r="17" spans="1:9" x14ac:dyDescent="0.25">
      <c r="A17" t="s">
        <v>31</v>
      </c>
      <c r="B17" s="4">
        <v>574362489</v>
      </c>
      <c r="C17" s="4">
        <v>858381713</v>
      </c>
      <c r="D17" s="4">
        <v>306907559</v>
      </c>
      <c r="E17" s="4">
        <v>610786223</v>
      </c>
      <c r="F17" s="4">
        <v>923146573</v>
      </c>
      <c r="G17" s="4">
        <v>315350470</v>
      </c>
      <c r="H17" s="4">
        <v>707950615</v>
      </c>
      <c r="I17" s="4">
        <v>1076329280</v>
      </c>
    </row>
    <row r="18" spans="1:9" x14ac:dyDescent="0.25">
      <c r="A18" t="s">
        <v>32</v>
      </c>
      <c r="B18" s="4">
        <v>20238779</v>
      </c>
      <c r="C18" s="4">
        <v>62337997</v>
      </c>
      <c r="D18" s="4">
        <v>14986694</v>
      </c>
      <c r="E18" s="4">
        <v>29611531</v>
      </c>
      <c r="F18" s="4">
        <v>45249218</v>
      </c>
      <c r="G18" s="4">
        <v>15025933</v>
      </c>
      <c r="H18" s="4">
        <v>33701383</v>
      </c>
      <c r="I18" s="4">
        <v>48077152</v>
      </c>
    </row>
    <row r="19" spans="1:9" x14ac:dyDescent="0.25">
      <c r="A19" t="s">
        <v>33</v>
      </c>
      <c r="B19" s="4">
        <v>74171998</v>
      </c>
      <c r="C19" s="4">
        <v>105640557</v>
      </c>
      <c r="D19" s="4">
        <v>25221820</v>
      </c>
      <c r="E19" s="4">
        <v>59187872</v>
      </c>
      <c r="F19" s="4">
        <v>94616154</v>
      </c>
      <c r="G19" s="4">
        <v>35890486</v>
      </c>
      <c r="H19" s="4">
        <v>81531971</v>
      </c>
      <c r="I19" s="4">
        <v>122618065</v>
      </c>
    </row>
    <row r="20" spans="1:9" x14ac:dyDescent="0.25">
      <c r="A20" t="s">
        <v>34</v>
      </c>
      <c r="B20" s="4">
        <v>288341342</v>
      </c>
      <c r="C20" s="4">
        <v>360460075</v>
      </c>
      <c r="D20" s="4">
        <v>242160211</v>
      </c>
      <c r="E20" s="4">
        <v>380525784</v>
      </c>
      <c r="F20" s="4">
        <v>764789915</v>
      </c>
      <c r="G20" s="4">
        <v>376681753</v>
      </c>
      <c r="H20" s="4">
        <v>622471341</v>
      </c>
      <c r="I20" s="4">
        <v>976627080</v>
      </c>
    </row>
    <row r="21" spans="1:9" x14ac:dyDescent="0.25">
      <c r="A21" t="s">
        <v>35</v>
      </c>
      <c r="B21" s="4">
        <v>4438065</v>
      </c>
      <c r="C21" s="4">
        <v>6226560</v>
      </c>
      <c r="D21" s="4">
        <v>1800000</v>
      </c>
      <c r="E21" s="4">
        <v>5200000</v>
      </c>
      <c r="F21" s="4">
        <v>7780000</v>
      </c>
      <c r="G21" s="4">
        <v>3700000</v>
      </c>
      <c r="H21" s="4">
        <v>7300000</v>
      </c>
      <c r="I21" s="4">
        <v>10900000</v>
      </c>
    </row>
    <row r="22" spans="1:9" x14ac:dyDescent="0.25">
      <c r="A22" t="s">
        <v>36</v>
      </c>
      <c r="B22" s="4">
        <v>2875647</v>
      </c>
      <c r="C22" s="4">
        <v>3749081</v>
      </c>
      <c r="D22" s="4">
        <v>1339703</v>
      </c>
      <c r="E22" s="4">
        <v>2653638</v>
      </c>
      <c r="F22" s="4">
        <v>4097006</v>
      </c>
      <c r="G22" s="4">
        <v>964322</v>
      </c>
      <c r="H22" s="4">
        <v>1537322</v>
      </c>
      <c r="I22" s="4">
        <v>3885526</v>
      </c>
    </row>
    <row r="23" spans="1:9" x14ac:dyDescent="0.25">
      <c r="A23" t="s">
        <v>37</v>
      </c>
      <c r="B23" s="4">
        <v>402500</v>
      </c>
      <c r="C23" s="4">
        <v>603750</v>
      </c>
      <c r="D23" s="4">
        <v>201250</v>
      </c>
      <c r="E23" s="4">
        <v>575000</v>
      </c>
      <c r="F23" s="4">
        <v>862500</v>
      </c>
      <c r="G23" s="4">
        <v>287500</v>
      </c>
      <c r="H23" s="4">
        <v>563021</v>
      </c>
      <c r="I23" s="4">
        <v>874958</v>
      </c>
    </row>
    <row r="24" spans="1:9" x14ac:dyDescent="0.25">
      <c r="A24" t="s">
        <v>38</v>
      </c>
      <c r="B24" s="4">
        <v>0</v>
      </c>
      <c r="C24" s="4"/>
      <c r="D24" s="4"/>
      <c r="E24" s="4"/>
      <c r="F24" s="4"/>
    </row>
    <row r="25" spans="1:9" x14ac:dyDescent="0.25">
      <c r="A25" t="s">
        <v>39</v>
      </c>
      <c r="B25" s="4">
        <v>358565057</v>
      </c>
      <c r="C25" s="4">
        <v>532463162</v>
      </c>
      <c r="D25" s="4">
        <v>182883342</v>
      </c>
      <c r="E25" s="4">
        <v>386492345</v>
      </c>
      <c r="F25" s="4">
        <v>589642377</v>
      </c>
      <c r="G25" s="4">
        <v>216783808</v>
      </c>
      <c r="H25" s="4">
        <v>445989701</v>
      </c>
      <c r="I25" s="4">
        <v>685283517</v>
      </c>
    </row>
    <row r="26" spans="1:9" x14ac:dyDescent="0.25">
      <c r="A26" t="s">
        <v>40</v>
      </c>
      <c r="B26" s="4">
        <v>489769143</v>
      </c>
      <c r="C26" s="4">
        <v>668952775</v>
      </c>
      <c r="D26" s="4">
        <v>283707843</v>
      </c>
      <c r="E26" s="4">
        <v>534016293</v>
      </c>
      <c r="F26" s="4">
        <v>834177965</v>
      </c>
      <c r="G26" s="4">
        <v>285928806</v>
      </c>
      <c r="H26" s="4">
        <v>551597788</v>
      </c>
      <c r="I26" s="4">
        <v>795020073</v>
      </c>
    </row>
    <row r="27" spans="1:9" x14ac:dyDescent="0.25">
      <c r="A27" s="2"/>
      <c r="B27" s="5">
        <f>SUM(B16:B26)</f>
        <v>5163245183</v>
      </c>
      <c r="C27" s="5">
        <f t="shared" ref="C27:D27" si="4">SUM(C16:C26)</f>
        <v>7254519378</v>
      </c>
      <c r="D27" s="5">
        <f t="shared" si="4"/>
        <v>2682447414</v>
      </c>
      <c r="E27" s="5">
        <f>SUM(E16:E26)</f>
        <v>5624677004</v>
      </c>
      <c r="F27" s="5">
        <f>SUM(F16:F26)</f>
        <v>8449997609</v>
      </c>
      <c r="G27" s="5">
        <f t="shared" ref="G27:I27" si="5">SUM(G16:G26)</f>
        <v>3597193914</v>
      </c>
      <c r="H27" s="5">
        <f t="shared" si="5"/>
        <v>6463592436</v>
      </c>
      <c r="I27" s="5">
        <f t="shared" si="5"/>
        <v>9357150407</v>
      </c>
    </row>
    <row r="28" spans="1:9" x14ac:dyDescent="0.25">
      <c r="A28" s="21" t="s">
        <v>119</v>
      </c>
      <c r="B28" s="5">
        <f>B14-B27</f>
        <v>3043101813</v>
      </c>
      <c r="C28" s="5">
        <f>C14-C27</f>
        <v>5602179730</v>
      </c>
      <c r="D28" s="5">
        <f t="shared" ref="D28:E28" si="6">D14-D27</f>
        <v>1859526388</v>
      </c>
      <c r="E28" s="5">
        <f t="shared" si="6"/>
        <v>3729757261</v>
      </c>
      <c r="F28" s="5">
        <f>F14-F27</f>
        <v>5320071642</v>
      </c>
      <c r="G28" s="5">
        <f t="shared" ref="G28:I28" si="7">G14-G27</f>
        <v>1082708143</v>
      </c>
      <c r="H28" s="5">
        <f t="shared" si="7"/>
        <v>3191107416</v>
      </c>
      <c r="I28" s="5">
        <f t="shared" si="7"/>
        <v>5623920460</v>
      </c>
    </row>
    <row r="29" spans="1:9" x14ac:dyDescent="0.25">
      <c r="A29" s="19" t="s">
        <v>120</v>
      </c>
      <c r="B29" s="5"/>
      <c r="C29" s="5"/>
      <c r="D29" s="5"/>
      <c r="E29" s="5"/>
      <c r="F29" s="5"/>
    </row>
    <row r="30" spans="1:9" x14ac:dyDescent="0.25">
      <c r="A30" t="s">
        <v>41</v>
      </c>
      <c r="B30" s="4">
        <v>383766350</v>
      </c>
      <c r="C30" s="4">
        <v>710217404</v>
      </c>
      <c r="D30" s="4">
        <v>812873974</v>
      </c>
      <c r="E30" s="4">
        <v>1565445416</v>
      </c>
      <c r="F30" s="4">
        <v>2047545416</v>
      </c>
      <c r="G30" s="4">
        <v>174549857</v>
      </c>
      <c r="H30" s="4">
        <v>696935043</v>
      </c>
      <c r="I30" s="4">
        <v>1752829934</v>
      </c>
    </row>
    <row r="31" spans="1:9" x14ac:dyDescent="0.25">
      <c r="A31" t="s">
        <v>42</v>
      </c>
      <c r="B31" s="4"/>
      <c r="C31" s="4"/>
      <c r="D31" s="4"/>
      <c r="E31" s="4"/>
      <c r="F31" s="4"/>
    </row>
    <row r="32" spans="1:9" x14ac:dyDescent="0.25">
      <c r="A32" t="s">
        <v>43</v>
      </c>
      <c r="B32" s="4"/>
      <c r="C32" s="4"/>
      <c r="D32" s="4"/>
      <c r="E32" s="4"/>
      <c r="F32" s="4"/>
    </row>
    <row r="33" spans="1:13" x14ac:dyDescent="0.25">
      <c r="A33" t="s">
        <v>44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</row>
    <row r="34" spans="1:13" x14ac:dyDescent="0.25">
      <c r="A34" t="s">
        <v>45</v>
      </c>
      <c r="B34" s="4">
        <v>-5191480</v>
      </c>
      <c r="C34" s="4">
        <v>-5191480</v>
      </c>
      <c r="D34" s="4">
        <v>-277285882</v>
      </c>
      <c r="E34" s="4">
        <v>-234589856</v>
      </c>
      <c r="F34" s="4">
        <v>-265546395</v>
      </c>
      <c r="H34" s="4">
        <v>4700000</v>
      </c>
      <c r="I34" s="4">
        <v>168200000</v>
      </c>
    </row>
    <row r="35" spans="1:13" x14ac:dyDescent="0.25">
      <c r="A35" t="s">
        <v>46</v>
      </c>
      <c r="B35" s="4">
        <v>168774754</v>
      </c>
      <c r="C35" s="4">
        <v>252298536</v>
      </c>
      <c r="D35" s="4">
        <v>273417034</v>
      </c>
      <c r="E35" s="4">
        <v>-69138013</v>
      </c>
      <c r="F35" s="4">
        <v>-250024694</v>
      </c>
      <c r="G35" s="4">
        <v>80392455</v>
      </c>
      <c r="H35" s="4">
        <v>100392455</v>
      </c>
      <c r="I35" s="4">
        <v>9804000</v>
      </c>
    </row>
    <row r="36" spans="1:13" x14ac:dyDescent="0.25">
      <c r="A36" s="2"/>
      <c r="B36" s="5">
        <f>B30+SUM(B33:B35)</f>
        <v>547349624</v>
      </c>
      <c r="C36" s="5">
        <f>C30+SUM(C33:C35)</f>
        <v>957324460</v>
      </c>
      <c r="D36" s="5">
        <f t="shared" ref="D36:I36" si="8">D30+SUM(D33:D35)</f>
        <v>809005126</v>
      </c>
      <c r="E36" s="5">
        <f t="shared" si="8"/>
        <v>1261717547</v>
      </c>
      <c r="F36" s="5">
        <f t="shared" si="8"/>
        <v>1531974327</v>
      </c>
      <c r="G36" s="5">
        <f t="shared" si="8"/>
        <v>254942312</v>
      </c>
      <c r="H36" s="5">
        <f t="shared" si="8"/>
        <v>802027498</v>
      </c>
      <c r="I36" s="5">
        <f t="shared" si="8"/>
        <v>1930833934</v>
      </c>
    </row>
    <row r="37" spans="1:13" x14ac:dyDescent="0.25">
      <c r="A37" s="21" t="s">
        <v>121</v>
      </c>
      <c r="B37" s="5">
        <f>B28-B36</f>
        <v>2495752189</v>
      </c>
      <c r="C37" s="5">
        <f>C28-C36</f>
        <v>4644855270</v>
      </c>
      <c r="D37" s="5">
        <f t="shared" ref="D37" si="9">D28-D36</f>
        <v>1050521262</v>
      </c>
      <c r="E37" s="5">
        <f>E28-E36</f>
        <v>2468039714</v>
      </c>
      <c r="F37" s="5">
        <f>F28-F36</f>
        <v>3788097315</v>
      </c>
      <c r="G37" s="5">
        <f t="shared" ref="G37:I37" si="10">G28-G36</f>
        <v>827765831</v>
      </c>
      <c r="H37" s="5">
        <f t="shared" si="10"/>
        <v>2389079918</v>
      </c>
      <c r="I37" s="5">
        <f t="shared" si="10"/>
        <v>3693086526</v>
      </c>
    </row>
    <row r="38" spans="1:13" x14ac:dyDescent="0.25">
      <c r="A38" s="21" t="s">
        <v>122</v>
      </c>
      <c r="B38" s="5">
        <f>B39+B40</f>
        <v>1179580229</v>
      </c>
      <c r="C38" s="5">
        <f t="shared" ref="C38:I38" si="11">C39+C40</f>
        <v>2013689246</v>
      </c>
      <c r="D38" s="5">
        <f t="shared" si="11"/>
        <v>723109213</v>
      </c>
      <c r="E38" s="5">
        <f t="shared" si="11"/>
        <v>1356342095</v>
      </c>
      <c r="F38" s="5">
        <f t="shared" si="11"/>
        <v>1909032392</v>
      </c>
      <c r="G38" s="5">
        <f t="shared" si="11"/>
        <v>367588061</v>
      </c>
      <c r="H38" s="5">
        <f>H39+H40</f>
        <v>1177246481</v>
      </c>
      <c r="I38" s="5">
        <f t="shared" si="11"/>
        <v>1648271461</v>
      </c>
    </row>
    <row r="39" spans="1:13" x14ac:dyDescent="0.25">
      <c r="A39" t="s">
        <v>47</v>
      </c>
      <c r="B39" s="4">
        <v>1179580229</v>
      </c>
      <c r="C39" s="4">
        <v>2013689246</v>
      </c>
      <c r="D39" s="4">
        <v>723109213</v>
      </c>
      <c r="E39" s="4">
        <v>1356342095</v>
      </c>
      <c r="F39" s="4">
        <v>1909032392</v>
      </c>
      <c r="G39" s="4">
        <v>362316586</v>
      </c>
      <c r="H39" s="4">
        <v>1214317666</v>
      </c>
      <c r="I39" s="4">
        <v>1705342646</v>
      </c>
    </row>
    <row r="40" spans="1:13" x14ac:dyDescent="0.25">
      <c r="A40" t="s">
        <v>48</v>
      </c>
      <c r="B40" s="4"/>
      <c r="C40" s="4"/>
      <c r="D40" s="4"/>
      <c r="E40" s="4"/>
      <c r="F40" s="4"/>
      <c r="G40">
        <v>5271475</v>
      </c>
      <c r="H40">
        <v>-37071185</v>
      </c>
      <c r="I40">
        <v>-57071185</v>
      </c>
    </row>
    <row r="41" spans="1:13" x14ac:dyDescent="0.25">
      <c r="B41" s="5"/>
      <c r="C41" s="5"/>
      <c r="D41" s="5"/>
      <c r="E41" s="5"/>
      <c r="F41" s="5"/>
    </row>
    <row r="42" spans="1:13" x14ac:dyDescent="0.25">
      <c r="A42" s="2" t="s">
        <v>123</v>
      </c>
      <c r="B42" s="5">
        <f>B37-B38</f>
        <v>1316171960</v>
      </c>
      <c r="C42" s="5">
        <f>C37-C38</f>
        <v>2631166024</v>
      </c>
      <c r="D42" s="5">
        <f>D37-D38</f>
        <v>327412049</v>
      </c>
      <c r="E42" s="5">
        <f>E37-E38</f>
        <v>1111697619</v>
      </c>
      <c r="F42" s="5">
        <f t="shared" ref="F42:I42" si="12">F37-F38</f>
        <v>1879064923</v>
      </c>
      <c r="G42" s="5">
        <f t="shared" si="12"/>
        <v>460177770</v>
      </c>
      <c r="H42" s="5">
        <f t="shared" si="12"/>
        <v>1211833437</v>
      </c>
      <c r="I42" s="5">
        <f t="shared" si="12"/>
        <v>2044815065</v>
      </c>
      <c r="J42" s="5"/>
      <c r="K42" s="5"/>
      <c r="L42" s="5"/>
      <c r="M42" s="5"/>
    </row>
    <row r="43" spans="1:13" x14ac:dyDescent="0.25">
      <c r="A43" s="22" t="s">
        <v>49</v>
      </c>
      <c r="B43" s="6">
        <f>B42/B44</f>
        <v>1.2485852251859475</v>
      </c>
      <c r="C43" s="6">
        <f>C42/C44</f>
        <v>2.4960530404990955</v>
      </c>
      <c r="D43" s="6">
        <f>D42/D44</f>
        <v>0.31059911573352272</v>
      </c>
      <c r="E43" s="6">
        <f>E42/E44</f>
        <v>1.054610844283445</v>
      </c>
      <c r="F43" s="6">
        <f>F42/F44</f>
        <v>1.7825730765628602</v>
      </c>
      <c r="G43" s="6">
        <f t="shared" ref="G43:I43" si="13">G42/G44</f>
        <v>0.43654718535488107</v>
      </c>
      <c r="H43" s="6">
        <f t="shared" si="13"/>
        <v>1.1496045887685569</v>
      </c>
      <c r="I43" s="6">
        <f t="shared" si="13"/>
        <v>1.7634652592171904</v>
      </c>
    </row>
    <row r="44" spans="1:13" x14ac:dyDescent="0.25">
      <c r="A44" s="22" t="s">
        <v>124</v>
      </c>
      <c r="B44" s="5">
        <f>'1'!B45/10</f>
        <v>1054130654</v>
      </c>
      <c r="C44" s="5">
        <f>'1'!C45/10</f>
        <v>1054130654</v>
      </c>
      <c r="D44" s="5">
        <f>'1'!D45/10</f>
        <v>1054130654</v>
      </c>
      <c r="E44" s="5">
        <f>'1'!E45/10</f>
        <v>1054130654</v>
      </c>
      <c r="F44" s="5">
        <f>'1'!F45/10</f>
        <v>1054130654</v>
      </c>
      <c r="G44" s="5">
        <f>'1'!G45/10</f>
        <v>1054130654</v>
      </c>
      <c r="H44" s="5">
        <f>'1'!H45/10</f>
        <v>1054130654</v>
      </c>
      <c r="I44" s="5">
        <f>'1'!I45/10</f>
        <v>1159543719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tabSelected="1" workbookViewId="0">
      <pane xSplit="2" ySplit="5" topLeftCell="J24" activePane="bottomRight" state="frozen"/>
      <selection pane="topRight" activeCell="C1" sqref="C1"/>
      <selection pane="bottomLeft" activeCell="A6" sqref="A6"/>
      <selection pane="bottomRight" activeCell="J57" sqref="J57"/>
    </sheetView>
  </sheetViews>
  <sheetFormatPr defaultRowHeight="15" x14ac:dyDescent="0.25"/>
  <cols>
    <col min="1" max="1" width="50.140625" customWidth="1"/>
    <col min="2" max="2" width="0.140625" customWidth="1"/>
    <col min="3" max="4" width="18.7109375" bestFit="1" customWidth="1"/>
    <col min="5" max="5" width="15.28515625" bestFit="1" customWidth="1"/>
    <col min="6" max="6" width="16" bestFit="1" customWidth="1"/>
    <col min="7" max="9" width="18" bestFit="1" customWidth="1"/>
    <col min="10" max="10" width="18.7109375" bestFit="1" customWidth="1"/>
  </cols>
  <sheetData>
    <row r="1" spans="1:11" x14ac:dyDescent="0.25">
      <c r="A1" s="2" t="s">
        <v>100</v>
      </c>
    </row>
    <row r="2" spans="1:11" x14ac:dyDescent="0.25">
      <c r="A2" s="2" t="s">
        <v>137</v>
      </c>
    </row>
    <row r="3" spans="1:11" x14ac:dyDescent="0.25">
      <c r="A3" t="s">
        <v>99</v>
      </c>
    </row>
    <row r="4" spans="1:11" x14ac:dyDescent="0.25">
      <c r="A4" s="1"/>
      <c r="C4" s="16" t="s">
        <v>93</v>
      </c>
      <c r="D4" s="16" t="s">
        <v>92</v>
      </c>
      <c r="E4" s="16" t="s">
        <v>94</v>
      </c>
      <c r="F4" s="16" t="s">
        <v>93</v>
      </c>
      <c r="G4" s="16" t="s">
        <v>92</v>
      </c>
      <c r="H4" s="23" t="s">
        <v>94</v>
      </c>
      <c r="I4" s="23" t="s">
        <v>93</v>
      </c>
      <c r="J4" s="23" t="s">
        <v>92</v>
      </c>
    </row>
    <row r="5" spans="1:11" ht="15.75" x14ac:dyDescent="0.25">
      <c r="A5" s="1"/>
      <c r="B5" s="7"/>
      <c r="C5" s="17">
        <v>42916</v>
      </c>
      <c r="D5" s="17">
        <v>43008</v>
      </c>
      <c r="E5" s="17">
        <v>43190</v>
      </c>
      <c r="F5" s="17">
        <v>43281</v>
      </c>
      <c r="G5" s="17">
        <v>43373</v>
      </c>
      <c r="H5" s="24">
        <v>43555</v>
      </c>
      <c r="I5" s="24">
        <v>43646</v>
      </c>
      <c r="J5" s="24">
        <v>43738</v>
      </c>
    </row>
    <row r="6" spans="1:11" ht="15.75" x14ac:dyDescent="0.25">
      <c r="A6" s="21" t="s">
        <v>125</v>
      </c>
      <c r="B6" s="7"/>
      <c r="C6" s="17"/>
      <c r="D6" s="17"/>
      <c r="E6" s="17"/>
      <c r="F6" s="17"/>
      <c r="G6" s="17"/>
    </row>
    <row r="7" spans="1:11" x14ac:dyDescent="0.25">
      <c r="A7" s="19" t="s">
        <v>126</v>
      </c>
      <c r="C7" s="10"/>
      <c r="D7" s="10"/>
      <c r="E7" s="10"/>
      <c r="F7" s="10"/>
      <c r="G7" s="10"/>
    </row>
    <row r="8" spans="1:11" x14ac:dyDescent="0.25">
      <c r="A8" t="s">
        <v>50</v>
      </c>
      <c r="B8" s="4"/>
      <c r="C8" s="10">
        <v>11898691077</v>
      </c>
      <c r="D8" s="10">
        <v>17991102606</v>
      </c>
      <c r="E8" s="10">
        <v>6358095349</v>
      </c>
      <c r="F8" s="10">
        <v>13803825782</v>
      </c>
      <c r="G8" s="10">
        <v>20825869177</v>
      </c>
      <c r="H8" s="10">
        <v>7468651437</v>
      </c>
      <c r="I8" s="10">
        <v>16292339797</v>
      </c>
      <c r="J8" s="10">
        <v>25352485566</v>
      </c>
    </row>
    <row r="9" spans="1:11" x14ac:dyDescent="0.25">
      <c r="A9" t="s">
        <v>51</v>
      </c>
      <c r="B9" s="4"/>
      <c r="C9" s="10">
        <v>-6380461784</v>
      </c>
      <c r="D9" s="10">
        <v>-8760065349</v>
      </c>
      <c r="E9" s="10">
        <v>-2345043635</v>
      </c>
      <c r="F9" s="10">
        <v>-6509544957</v>
      </c>
      <c r="G9" s="10">
        <v>-8840384900</v>
      </c>
      <c r="H9" s="10">
        <v>-3573496207</v>
      </c>
      <c r="I9" s="10">
        <v>-9437236146</v>
      </c>
      <c r="J9" s="10">
        <v>-12721784661</v>
      </c>
    </row>
    <row r="10" spans="1:11" x14ac:dyDescent="0.25">
      <c r="A10" t="s">
        <v>52</v>
      </c>
      <c r="B10" s="4"/>
      <c r="C10" s="10">
        <v>108911897</v>
      </c>
      <c r="D10" s="10">
        <v>123386632</v>
      </c>
      <c r="E10" s="10">
        <v>55448385</v>
      </c>
      <c r="F10" s="10">
        <v>142073619</v>
      </c>
      <c r="G10" s="10">
        <v>208594804</v>
      </c>
      <c r="H10" s="10">
        <v>104711467</v>
      </c>
      <c r="I10" s="10">
        <v>176398115</v>
      </c>
      <c r="J10" s="10">
        <v>231674023</v>
      </c>
    </row>
    <row r="11" spans="1:11" x14ac:dyDescent="0.25">
      <c r="A11" t="s">
        <v>53</v>
      </c>
      <c r="B11" s="4"/>
      <c r="C11" s="10">
        <v>1206837864</v>
      </c>
      <c r="D11" s="10">
        <v>1841659247</v>
      </c>
      <c r="E11" s="10">
        <v>636209910</v>
      </c>
      <c r="F11" s="10">
        <v>1419188571</v>
      </c>
      <c r="G11" s="10">
        <v>2118507611</v>
      </c>
      <c r="H11" s="10">
        <v>710913374</v>
      </c>
      <c r="I11" s="10">
        <v>1568694827</v>
      </c>
      <c r="J11" s="10">
        <v>2353786853</v>
      </c>
    </row>
    <row r="12" spans="1:11" x14ac:dyDescent="0.25">
      <c r="A12" t="s">
        <v>54</v>
      </c>
      <c r="B12" s="4"/>
      <c r="C12" s="10">
        <v>51678164</v>
      </c>
      <c r="D12" s="10">
        <v>70040646</v>
      </c>
      <c r="E12" s="10">
        <v>29150543</v>
      </c>
      <c r="F12" s="10">
        <v>99052963</v>
      </c>
      <c r="G12" s="10">
        <v>232176848</v>
      </c>
      <c r="H12" s="10">
        <v>53752165</v>
      </c>
      <c r="I12" s="10">
        <v>78957137</v>
      </c>
      <c r="J12" s="10">
        <v>109308567</v>
      </c>
    </row>
    <row r="13" spans="1:11" x14ac:dyDescent="0.25">
      <c r="A13" t="s">
        <v>55</v>
      </c>
      <c r="B13" s="4"/>
      <c r="C13" s="10">
        <v>-3354518228</v>
      </c>
      <c r="D13" s="10">
        <v>-4661930268</v>
      </c>
      <c r="E13" s="10">
        <v>-1625038992</v>
      </c>
      <c r="F13" s="10">
        <v>-3620828318</v>
      </c>
      <c r="G13" s="10">
        <v>-5193415901</v>
      </c>
      <c r="H13" s="10">
        <v>-2350280836</v>
      </c>
      <c r="I13" s="10">
        <v>-4018249294</v>
      </c>
      <c r="J13" s="10">
        <v>-5648434756</v>
      </c>
    </row>
    <row r="14" spans="1:11" x14ac:dyDescent="0.25">
      <c r="A14" t="s">
        <v>56</v>
      </c>
      <c r="B14" s="4"/>
      <c r="C14" s="10">
        <v>-936875829</v>
      </c>
      <c r="D14" s="10">
        <v>-1324638895</v>
      </c>
      <c r="E14" s="10">
        <v>-574330134</v>
      </c>
      <c r="F14" s="10">
        <v>-1050499879</v>
      </c>
      <c r="G14" s="10">
        <v>-1782619186</v>
      </c>
      <c r="H14" s="10">
        <v>-727932709</v>
      </c>
      <c r="I14" s="10">
        <v>-1404641482</v>
      </c>
      <c r="J14" s="10">
        <v>-2176653543</v>
      </c>
      <c r="K14" s="15"/>
    </row>
    <row r="15" spans="1:11" x14ac:dyDescent="0.25">
      <c r="A15" t="s">
        <v>57</v>
      </c>
      <c r="B15" s="4"/>
      <c r="C15" s="10">
        <v>-1014322417</v>
      </c>
      <c r="D15" s="10">
        <v>-1654019411</v>
      </c>
      <c r="E15" s="10">
        <v>-638724201</v>
      </c>
      <c r="F15" s="10">
        <v>-1381257186</v>
      </c>
      <c r="G15" s="10">
        <v>-1792756399</v>
      </c>
      <c r="H15" s="10">
        <v>-607103216</v>
      </c>
      <c r="I15" s="10">
        <v>-1511181439</v>
      </c>
      <c r="J15" s="10">
        <v>-1917211010</v>
      </c>
    </row>
    <row r="16" spans="1:11" x14ac:dyDescent="0.25">
      <c r="A16" t="s">
        <v>58</v>
      </c>
      <c r="B16" s="4"/>
      <c r="C16" s="10">
        <v>991563251</v>
      </c>
      <c r="D16" s="10">
        <v>1512798246</v>
      </c>
      <c r="E16" s="10">
        <v>494861384</v>
      </c>
      <c r="F16" s="10">
        <v>1057935315</v>
      </c>
      <c r="G16" s="10">
        <v>1635637865</v>
      </c>
      <c r="H16" s="10">
        <v>699189364</v>
      </c>
      <c r="I16" s="10">
        <v>1137998763</v>
      </c>
      <c r="J16" s="10">
        <v>1561831643</v>
      </c>
    </row>
    <row r="17" spans="1:11" x14ac:dyDescent="0.25">
      <c r="A17" t="s">
        <v>59</v>
      </c>
      <c r="B17" s="4"/>
      <c r="C17" s="10">
        <v>-615324157</v>
      </c>
      <c r="D17" s="10">
        <v>-870899022</v>
      </c>
      <c r="E17" s="10">
        <v>-354049014</v>
      </c>
      <c r="F17" s="10">
        <v>-684870698</v>
      </c>
      <c r="G17" s="10">
        <v>-1056675090</v>
      </c>
      <c r="H17" s="10">
        <v>-367813432</v>
      </c>
      <c r="I17" s="10">
        <v>-728812241</v>
      </c>
      <c r="J17" s="10">
        <v>-1033228732</v>
      </c>
    </row>
    <row r="18" spans="1:11" x14ac:dyDescent="0.25">
      <c r="A18" s="2"/>
      <c r="B18" s="5"/>
      <c r="C18" s="14">
        <f>SUM(C8:C17)</f>
        <v>1956179838</v>
      </c>
      <c r="D18" s="14">
        <f t="shared" ref="D18:K18" si="0">SUM(D8:D17)</f>
        <v>4267434432</v>
      </c>
      <c r="E18" s="14">
        <f t="shared" si="0"/>
        <v>2036579595</v>
      </c>
      <c r="F18" s="14">
        <f t="shared" si="0"/>
        <v>3275075212</v>
      </c>
      <c r="G18" s="14">
        <f t="shared" si="0"/>
        <v>6354934829</v>
      </c>
      <c r="H18" s="14">
        <f t="shared" si="0"/>
        <v>1410591407</v>
      </c>
      <c r="I18" s="14">
        <f t="shared" si="0"/>
        <v>2154268037</v>
      </c>
      <c r="J18" s="14">
        <f t="shared" si="0"/>
        <v>6111773950</v>
      </c>
      <c r="K18" s="14">
        <f t="shared" si="0"/>
        <v>0</v>
      </c>
    </row>
    <row r="19" spans="1:11" x14ac:dyDescent="0.25">
      <c r="A19" s="20" t="s">
        <v>60</v>
      </c>
      <c r="C19" s="10"/>
      <c r="D19" s="10"/>
      <c r="E19" s="10"/>
      <c r="F19" s="10"/>
      <c r="G19" s="10"/>
    </row>
    <row r="20" spans="1:11" x14ac:dyDescent="0.25">
      <c r="A20" s="3" t="s">
        <v>64</v>
      </c>
      <c r="C20" s="10">
        <v>2451927929</v>
      </c>
      <c r="D20" s="10">
        <v>7711458255</v>
      </c>
      <c r="E20" s="10">
        <v>-484099567</v>
      </c>
      <c r="F20" s="10">
        <v>-11795646680</v>
      </c>
      <c r="G20" s="10">
        <v>-706070591</v>
      </c>
      <c r="H20" s="10">
        <v>-2594683117</v>
      </c>
      <c r="I20" s="10">
        <v>-8211052775</v>
      </c>
      <c r="J20" s="10">
        <v>-10796305553</v>
      </c>
    </row>
    <row r="21" spans="1:11" x14ac:dyDescent="0.25">
      <c r="A21" s="3" t="s">
        <v>98</v>
      </c>
      <c r="C21" s="10">
        <v>192793179</v>
      </c>
      <c r="D21" s="10">
        <v>519969680</v>
      </c>
      <c r="E21" s="10">
        <v>-250362737</v>
      </c>
      <c r="F21" s="10">
        <v>-529563784</v>
      </c>
      <c r="G21" s="10"/>
      <c r="H21" s="10">
        <v>-340519044</v>
      </c>
      <c r="I21" s="10">
        <v>162476062</v>
      </c>
      <c r="J21" s="10">
        <v>-953360423</v>
      </c>
    </row>
    <row r="22" spans="1:11" x14ac:dyDescent="0.25">
      <c r="A22" s="3" t="s">
        <v>65</v>
      </c>
      <c r="B22" s="4"/>
      <c r="C22" s="10"/>
      <c r="D22" s="10"/>
      <c r="E22" s="10"/>
      <c r="F22" s="10"/>
      <c r="G22" s="10">
        <v>-399262706</v>
      </c>
      <c r="H22" s="10">
        <v>-8499926186</v>
      </c>
    </row>
    <row r="23" spans="1:11" x14ac:dyDescent="0.25">
      <c r="A23" s="3" t="s">
        <v>66</v>
      </c>
      <c r="C23" s="10"/>
      <c r="D23" s="10"/>
      <c r="E23" s="10"/>
      <c r="F23" s="10"/>
      <c r="G23" s="10"/>
      <c r="J23" s="10">
        <v>-14173573902</v>
      </c>
    </row>
    <row r="24" spans="1:11" x14ac:dyDescent="0.25">
      <c r="A24" s="3" t="s">
        <v>67</v>
      </c>
      <c r="B24" s="4"/>
      <c r="C24" s="10">
        <v>-13007618880</v>
      </c>
      <c r="D24" s="10">
        <v>-15747243978</v>
      </c>
      <c r="E24" s="10">
        <v>-8205604759</v>
      </c>
      <c r="F24" s="10">
        <v>-16371557259</v>
      </c>
      <c r="G24" s="10">
        <v>-20916775981</v>
      </c>
      <c r="I24" s="10">
        <v>-10688446872</v>
      </c>
    </row>
    <row r="25" spans="1:11" x14ac:dyDescent="0.25">
      <c r="A25" s="3" t="s">
        <v>68</v>
      </c>
      <c r="B25" s="4"/>
      <c r="C25" s="10">
        <v>-344239645</v>
      </c>
      <c r="D25" s="10">
        <v>-860436595</v>
      </c>
      <c r="E25" s="10">
        <v>-194500392</v>
      </c>
      <c r="F25" s="10">
        <v>468155562</v>
      </c>
      <c r="G25" s="10">
        <v>-97103990</v>
      </c>
      <c r="H25" s="10">
        <v>-1197539061</v>
      </c>
      <c r="I25" s="10">
        <v>-1897202899</v>
      </c>
      <c r="J25" s="10">
        <v>-1724166884</v>
      </c>
    </row>
    <row r="26" spans="1:11" x14ac:dyDescent="0.25">
      <c r="A26" s="3" t="s">
        <v>61</v>
      </c>
      <c r="B26" s="4"/>
      <c r="C26" s="10">
        <v>18832526</v>
      </c>
      <c r="D26" s="10">
        <v>34191811</v>
      </c>
      <c r="E26" s="10">
        <v>-10911731</v>
      </c>
      <c r="F26" s="10">
        <v>18832526</v>
      </c>
      <c r="G26" s="10">
        <v>60589518</v>
      </c>
      <c r="H26" s="10">
        <v>1013062222</v>
      </c>
      <c r="I26" s="10">
        <v>-4991675700</v>
      </c>
      <c r="J26" s="10">
        <v>-2468051789</v>
      </c>
    </row>
    <row r="27" spans="1:11" x14ac:dyDescent="0.25">
      <c r="A27" s="3" t="s">
        <v>62</v>
      </c>
      <c r="B27" s="4"/>
      <c r="C27" s="10">
        <v>10563976860</v>
      </c>
      <c r="D27" s="10">
        <v>15562241600</v>
      </c>
      <c r="E27" s="10">
        <v>9090906493</v>
      </c>
      <c r="F27" s="10">
        <v>14102028350</v>
      </c>
      <c r="G27" s="10">
        <v>7286954476</v>
      </c>
      <c r="H27" s="10">
        <v>3167159676</v>
      </c>
      <c r="I27" s="10">
        <v>26562487700</v>
      </c>
      <c r="J27" s="10">
        <v>22001861223</v>
      </c>
    </row>
    <row r="28" spans="1:11" x14ac:dyDescent="0.25">
      <c r="A28" s="3" t="s">
        <v>69</v>
      </c>
      <c r="B28" s="4"/>
      <c r="C28" s="10"/>
      <c r="D28" s="10"/>
      <c r="E28" s="10"/>
      <c r="F28" s="10"/>
      <c r="G28" s="10"/>
    </row>
    <row r="29" spans="1:11" x14ac:dyDescent="0.25">
      <c r="A29" s="3" t="s">
        <v>70</v>
      </c>
      <c r="B29" s="4"/>
      <c r="C29" s="10"/>
      <c r="D29" s="10"/>
      <c r="E29" s="10"/>
      <c r="F29" s="10"/>
      <c r="G29" s="10"/>
    </row>
    <row r="30" spans="1:11" x14ac:dyDescent="0.25">
      <c r="A30" s="3" t="s">
        <v>71</v>
      </c>
      <c r="B30" s="4"/>
      <c r="C30" s="10">
        <v>854377024</v>
      </c>
      <c r="D30" s="10">
        <v>1036754107</v>
      </c>
      <c r="E30" s="10">
        <v>43656</v>
      </c>
      <c r="F30" s="10">
        <v>899020338</v>
      </c>
      <c r="G30" s="10">
        <v>2049352509</v>
      </c>
      <c r="H30" s="10">
        <v>953308097</v>
      </c>
      <c r="I30" s="10">
        <v>2350397324</v>
      </c>
      <c r="J30" s="10">
        <v>1352263492</v>
      </c>
    </row>
    <row r="31" spans="1:11" x14ac:dyDescent="0.25">
      <c r="A31" s="2"/>
      <c r="B31" s="5"/>
      <c r="C31" s="14">
        <f>SUM(C20:C30)</f>
        <v>730048993</v>
      </c>
      <c r="D31" s="14">
        <f>SUM(D20:D30)</f>
        <v>8256934880</v>
      </c>
      <c r="E31" s="14">
        <f>SUM(E20:E30)</f>
        <v>-54529037</v>
      </c>
      <c r="F31" s="14">
        <f>SUM(F20:F30)</f>
        <v>-13208730947</v>
      </c>
      <c r="G31" s="14">
        <f t="shared" ref="G31:H31" si="1">SUM(G20:G30)</f>
        <v>-12722316765</v>
      </c>
      <c r="H31" s="14">
        <f t="shared" si="1"/>
        <v>-7499137413</v>
      </c>
      <c r="I31" s="14">
        <f>SUM(I20:I30)</f>
        <v>3286982840</v>
      </c>
      <c r="J31" s="14">
        <f>SUM(J20:J30)</f>
        <v>-6761333836</v>
      </c>
    </row>
    <row r="32" spans="1:11" x14ac:dyDescent="0.25">
      <c r="A32" s="2"/>
      <c r="B32" s="5"/>
      <c r="C32" s="14">
        <f>C18+C31</f>
        <v>2686228831</v>
      </c>
      <c r="D32" s="14">
        <f t="shared" ref="D32:J32" si="2">D18+D31</f>
        <v>12524369312</v>
      </c>
      <c r="E32" s="14">
        <f t="shared" si="2"/>
        <v>1982050558</v>
      </c>
      <c r="F32" s="14">
        <f t="shared" si="2"/>
        <v>-9933655735</v>
      </c>
      <c r="G32" s="14">
        <f t="shared" si="2"/>
        <v>-6367381936</v>
      </c>
      <c r="H32" s="14">
        <f t="shared" si="2"/>
        <v>-6088546006</v>
      </c>
      <c r="I32" s="14">
        <f t="shared" si="2"/>
        <v>5441250877</v>
      </c>
      <c r="J32" s="14">
        <f t="shared" si="2"/>
        <v>-649559886</v>
      </c>
    </row>
    <row r="33" spans="1:10" x14ac:dyDescent="0.25">
      <c r="C33" s="10"/>
      <c r="D33" s="10"/>
      <c r="E33" s="10"/>
      <c r="F33" s="10"/>
      <c r="G33" s="10"/>
    </row>
    <row r="34" spans="1:10" x14ac:dyDescent="0.25">
      <c r="A34" s="21" t="s">
        <v>127</v>
      </c>
      <c r="C34" s="10"/>
      <c r="D34" s="10"/>
      <c r="E34" s="10"/>
      <c r="F34" s="10"/>
      <c r="G34" s="10"/>
    </row>
    <row r="35" spans="1:10" x14ac:dyDescent="0.25">
      <c r="A35" t="s">
        <v>63</v>
      </c>
      <c r="B35" s="4"/>
      <c r="C35" s="10"/>
      <c r="D35" s="10"/>
      <c r="E35" s="10"/>
      <c r="F35" s="10">
        <v>-1004999680</v>
      </c>
      <c r="G35" s="10">
        <v>-1004999680</v>
      </c>
      <c r="H35">
        <v>203553810</v>
      </c>
      <c r="I35" s="10">
        <v>-196945790</v>
      </c>
      <c r="J35" s="10">
        <v>803054210</v>
      </c>
    </row>
    <row r="36" spans="1:10" x14ac:dyDescent="0.25">
      <c r="A36" s="3" t="s">
        <v>72</v>
      </c>
      <c r="B36" s="4"/>
      <c r="C36" s="10"/>
      <c r="D36" s="10">
        <v>0</v>
      </c>
      <c r="E36" s="10">
        <v>0</v>
      </c>
      <c r="F36" s="10">
        <v>0</v>
      </c>
      <c r="G36" s="10">
        <v>0</v>
      </c>
    </row>
    <row r="37" spans="1:10" x14ac:dyDescent="0.25">
      <c r="A37" t="s">
        <v>73</v>
      </c>
      <c r="B37" s="4"/>
      <c r="C37" s="10">
        <v>-238178704</v>
      </c>
      <c r="D37" s="10"/>
      <c r="E37" s="10">
        <v>5000000</v>
      </c>
      <c r="F37" s="10">
        <v>-773741196</v>
      </c>
      <c r="G37" s="10">
        <v>-973605936</v>
      </c>
      <c r="H37" s="10">
        <v>-271889481</v>
      </c>
      <c r="I37" s="10">
        <v>-786252326</v>
      </c>
      <c r="J37" s="10">
        <v>-978843783</v>
      </c>
    </row>
    <row r="38" spans="1:10" x14ac:dyDescent="0.25">
      <c r="A38" t="s">
        <v>74</v>
      </c>
      <c r="B38" s="4"/>
      <c r="C38" s="10"/>
      <c r="D38" s="10">
        <v>0</v>
      </c>
      <c r="E38" s="10">
        <v>0</v>
      </c>
      <c r="F38" s="10">
        <v>0</v>
      </c>
      <c r="G38" s="10">
        <v>0</v>
      </c>
    </row>
    <row r="39" spans="1:10" x14ac:dyDescent="0.25">
      <c r="A39" t="s">
        <v>75</v>
      </c>
      <c r="B39" s="4"/>
      <c r="C39" s="10">
        <v>0</v>
      </c>
      <c r="D39" s="10">
        <v>347247005</v>
      </c>
      <c r="E39" s="10">
        <v>-178292472</v>
      </c>
      <c r="F39" s="10">
        <v>0</v>
      </c>
      <c r="G39" s="10">
        <v>0</v>
      </c>
    </row>
    <row r="40" spans="1:10" x14ac:dyDescent="0.25">
      <c r="A40" s="2"/>
      <c r="B40" s="5"/>
      <c r="C40" s="14">
        <f>SUM(C35:C39)</f>
        <v>-238178704</v>
      </c>
      <c r="D40" s="14">
        <f t="shared" ref="D40:J40" si="3">SUM(D35:D39)</f>
        <v>347247005</v>
      </c>
      <c r="E40" s="14">
        <f>SUM(E35:E39)</f>
        <v>-173292472</v>
      </c>
      <c r="F40" s="14">
        <f t="shared" si="3"/>
        <v>-1778740876</v>
      </c>
      <c r="G40" s="14">
        <f t="shared" si="3"/>
        <v>-1978605616</v>
      </c>
      <c r="H40" s="14">
        <f t="shared" si="3"/>
        <v>-68335671</v>
      </c>
      <c r="I40" s="14">
        <f t="shared" si="3"/>
        <v>-983198116</v>
      </c>
      <c r="J40" s="14">
        <f t="shared" si="3"/>
        <v>-175789573</v>
      </c>
    </row>
    <row r="41" spans="1:10" x14ac:dyDescent="0.25">
      <c r="C41" s="10"/>
      <c r="D41" s="10"/>
      <c r="E41" s="10"/>
      <c r="F41" s="10"/>
      <c r="G41" s="10"/>
    </row>
    <row r="42" spans="1:10" x14ac:dyDescent="0.25">
      <c r="A42" s="21" t="s">
        <v>128</v>
      </c>
      <c r="C42" s="10"/>
      <c r="D42" s="10"/>
      <c r="E42" s="10"/>
      <c r="F42" s="10"/>
      <c r="G42" s="10"/>
    </row>
    <row r="43" spans="1:10" x14ac:dyDescent="0.25">
      <c r="A43" s="3" t="s">
        <v>76</v>
      </c>
      <c r="C43" s="10"/>
      <c r="D43" s="10">
        <v>1453765643</v>
      </c>
      <c r="E43" s="10"/>
      <c r="F43" s="10"/>
      <c r="G43" s="10"/>
    </row>
    <row r="44" spans="1:10" x14ac:dyDescent="0.25">
      <c r="A44" s="3" t="s">
        <v>96</v>
      </c>
      <c r="C44" s="10">
        <v>1294769009</v>
      </c>
      <c r="D44" s="10"/>
      <c r="E44" s="10">
        <v>4381403063</v>
      </c>
      <c r="F44" s="10">
        <v>13405673924</v>
      </c>
      <c r="G44" s="10">
        <v>10712412995</v>
      </c>
      <c r="H44" s="10">
        <v>4118958728</v>
      </c>
      <c r="I44" s="10">
        <v>4763087811</v>
      </c>
      <c r="J44" s="10">
        <v>-158454644</v>
      </c>
    </row>
    <row r="45" spans="1:10" x14ac:dyDescent="0.25">
      <c r="A45" s="3" t="s">
        <v>97</v>
      </c>
      <c r="C45" s="10"/>
      <c r="D45" s="10"/>
      <c r="E45" s="10"/>
      <c r="F45" s="10">
        <v>-3500000000</v>
      </c>
      <c r="G45" s="10">
        <v>-3500000000</v>
      </c>
      <c r="I45" s="10">
        <v>-600000000</v>
      </c>
      <c r="J45" s="10">
        <v>-1500000000</v>
      </c>
    </row>
    <row r="46" spans="1:10" x14ac:dyDescent="0.25">
      <c r="A46" s="8" t="s">
        <v>77</v>
      </c>
      <c r="C46" s="10"/>
      <c r="D46" s="10"/>
      <c r="E46" s="10"/>
      <c r="F46" s="10"/>
      <c r="G46" s="10"/>
    </row>
    <row r="47" spans="1:10" x14ac:dyDescent="0.25">
      <c r="A47" s="8" t="s">
        <v>78</v>
      </c>
      <c r="B47" s="4"/>
      <c r="C47" s="10"/>
      <c r="D47" s="10"/>
      <c r="E47" s="10"/>
      <c r="F47" s="10"/>
      <c r="G47" s="10"/>
    </row>
    <row r="48" spans="1:10" x14ac:dyDescent="0.25">
      <c r="A48" s="3" t="s">
        <v>79</v>
      </c>
      <c r="B48" s="4"/>
      <c r="C48" s="10">
        <v>0</v>
      </c>
      <c r="D48" s="10">
        <v>0</v>
      </c>
      <c r="E48" s="10">
        <v>0</v>
      </c>
      <c r="F48" s="10">
        <v>0</v>
      </c>
      <c r="G48" s="10">
        <v>0</v>
      </c>
    </row>
    <row r="49" spans="1:11" x14ac:dyDescent="0.25">
      <c r="A49" s="3" t="s">
        <v>80</v>
      </c>
      <c r="B49" s="4"/>
      <c r="C49" s="10">
        <v>0</v>
      </c>
      <c r="D49" s="10">
        <v>0</v>
      </c>
      <c r="E49" s="10">
        <v>0</v>
      </c>
      <c r="F49" s="10">
        <v>0</v>
      </c>
      <c r="G49" s="10">
        <v>0</v>
      </c>
    </row>
    <row r="50" spans="1:11" x14ac:dyDescent="0.25">
      <c r="A50" s="3" t="s">
        <v>81</v>
      </c>
      <c r="B50" s="4"/>
      <c r="C50" s="10">
        <v>-1581195981</v>
      </c>
      <c r="D50" s="10">
        <v>-1581195981</v>
      </c>
      <c r="E50" s="10"/>
      <c r="F50" s="10">
        <v>-1054130654</v>
      </c>
      <c r="G50" s="10">
        <v>-1054130654</v>
      </c>
    </row>
    <row r="51" spans="1:11" x14ac:dyDescent="0.25">
      <c r="A51" s="3" t="s">
        <v>87</v>
      </c>
      <c r="B51" s="4"/>
      <c r="C51" s="10">
        <v>0</v>
      </c>
      <c r="D51" s="10">
        <v>0</v>
      </c>
      <c r="E51" s="10">
        <v>0</v>
      </c>
      <c r="F51" s="10">
        <v>0</v>
      </c>
      <c r="G51" s="10">
        <v>0</v>
      </c>
    </row>
    <row r="52" spans="1:11" x14ac:dyDescent="0.25">
      <c r="A52" s="2"/>
      <c r="B52" s="5"/>
      <c r="C52" s="14">
        <f>C43+SUM(C48:C51)+C44</f>
        <v>-286426972</v>
      </c>
      <c r="D52" s="14">
        <f>D43+SUM(D48:D51)</f>
        <v>-127430338</v>
      </c>
      <c r="E52" s="14">
        <f>E44</f>
        <v>4381403063</v>
      </c>
      <c r="F52" s="14">
        <f>F43+SUM(F48:F51)+F44+F45</f>
        <v>8851543270</v>
      </c>
      <c r="G52" s="14">
        <f>G44+G45+G50</f>
        <v>6158282341</v>
      </c>
      <c r="H52" s="14">
        <f t="shared" ref="H52:K52" si="4">H44+H45+H50</f>
        <v>4118958728</v>
      </c>
      <c r="I52" s="14">
        <f t="shared" si="4"/>
        <v>4163087811</v>
      </c>
      <c r="J52" s="14">
        <f t="shared" si="4"/>
        <v>-1658454644</v>
      </c>
      <c r="K52" s="14">
        <f t="shared" si="4"/>
        <v>0</v>
      </c>
    </row>
    <row r="53" spans="1:11" x14ac:dyDescent="0.25">
      <c r="A53" s="2"/>
      <c r="B53" s="5"/>
      <c r="C53" s="14"/>
      <c r="D53" s="14"/>
      <c r="E53" s="14"/>
      <c r="F53" s="14"/>
      <c r="G53" s="14"/>
    </row>
    <row r="54" spans="1:11" x14ac:dyDescent="0.25">
      <c r="A54" s="21" t="s">
        <v>129</v>
      </c>
      <c r="B54" s="5"/>
      <c r="C54" s="14">
        <f t="shared" ref="C54:K54" si="5">C32+C40+C52</f>
        <v>2161623155</v>
      </c>
      <c r="D54" s="14">
        <f t="shared" si="5"/>
        <v>12744185979</v>
      </c>
      <c r="E54" s="14">
        <f t="shared" si="5"/>
        <v>6190161149</v>
      </c>
      <c r="F54" s="14">
        <f t="shared" si="5"/>
        <v>-2860853341</v>
      </c>
      <c r="G54" s="14">
        <f t="shared" si="5"/>
        <v>-2187705211</v>
      </c>
      <c r="H54" s="14">
        <f t="shared" si="5"/>
        <v>-2037922949</v>
      </c>
      <c r="I54" s="14">
        <f t="shared" si="5"/>
        <v>8621140572</v>
      </c>
      <c r="J54" s="14">
        <f t="shared" si="5"/>
        <v>-2483804103</v>
      </c>
      <c r="K54" s="14">
        <f t="shared" si="5"/>
        <v>0</v>
      </c>
    </row>
    <row r="55" spans="1:11" x14ac:dyDescent="0.25">
      <c r="A55" s="22" t="s">
        <v>130</v>
      </c>
      <c r="B55" s="4"/>
      <c r="C55" s="10">
        <v>0</v>
      </c>
      <c r="D55" s="10">
        <v>0</v>
      </c>
      <c r="E55" s="10">
        <v>0</v>
      </c>
      <c r="F55" s="10">
        <v>0</v>
      </c>
      <c r="G55" s="10">
        <v>0</v>
      </c>
    </row>
    <row r="56" spans="1:11" x14ac:dyDescent="0.25">
      <c r="A56" s="22" t="s">
        <v>131</v>
      </c>
      <c r="B56" s="4"/>
      <c r="C56" s="10">
        <v>36400379466</v>
      </c>
      <c r="D56" s="10">
        <v>36400379466</v>
      </c>
      <c r="E56" s="10">
        <v>44933196749</v>
      </c>
      <c r="F56" s="10">
        <v>44933196749</v>
      </c>
      <c r="G56" s="10">
        <v>44933196749</v>
      </c>
      <c r="H56" s="10">
        <v>39749459528</v>
      </c>
      <c r="I56" s="10">
        <v>39749459528</v>
      </c>
      <c r="J56" s="10">
        <v>39749459528</v>
      </c>
    </row>
    <row r="57" spans="1:11" x14ac:dyDescent="0.25">
      <c r="A57" s="21" t="s">
        <v>132</v>
      </c>
      <c r="B57" s="5"/>
      <c r="C57" s="14">
        <f>SUM(C54:C56)</f>
        <v>38562002621</v>
      </c>
      <c r="D57" s="14">
        <f t="shared" ref="D57:J57" si="6">SUM(D54:D56)</f>
        <v>49144565445</v>
      </c>
      <c r="E57" s="14">
        <f t="shared" si="6"/>
        <v>51123357898</v>
      </c>
      <c r="F57" s="14">
        <f t="shared" si="6"/>
        <v>42072343408</v>
      </c>
      <c r="G57" s="14">
        <f t="shared" si="6"/>
        <v>42745491538</v>
      </c>
      <c r="H57" s="14">
        <f t="shared" si="6"/>
        <v>37711536579</v>
      </c>
      <c r="I57" s="14">
        <f t="shared" si="6"/>
        <v>48370600100</v>
      </c>
      <c r="J57" s="14">
        <f t="shared" si="6"/>
        <v>37265655425</v>
      </c>
      <c r="K57" s="14"/>
    </row>
    <row r="58" spans="1:11" x14ac:dyDescent="0.25">
      <c r="A58" s="22" t="s">
        <v>133</v>
      </c>
      <c r="C58" s="6">
        <f>C57/'1'!B57</f>
        <v>36.581805561457472</v>
      </c>
      <c r="D58" s="6">
        <f>D57/'1'!C57</f>
        <v>46.620943294378385</v>
      </c>
      <c r="E58" s="6">
        <f>E57/'1'!D57</f>
        <v>48.498122793419874</v>
      </c>
      <c r="F58" s="6">
        <f>F57/'1'!E57</f>
        <v>39.911886869386116</v>
      </c>
      <c r="G58" s="6">
        <f>G57/'1'!F57</f>
        <v>40.550468175646088</v>
      </c>
      <c r="H58" s="6">
        <f>H57/'1'!G57</f>
        <v>35.775011793746771</v>
      </c>
      <c r="I58" s="6">
        <f>I57/'1'!H57</f>
        <v>45.886721837044689</v>
      </c>
      <c r="J58" s="6">
        <f>J57/'1'!I57</f>
        <v>32.138206446530717</v>
      </c>
    </row>
    <row r="59" spans="1:11" x14ac:dyDescent="0.25">
      <c r="A59" s="21" t="s">
        <v>134</v>
      </c>
      <c r="C59" s="14">
        <f>'1'!B45/10</f>
        <v>1054130654</v>
      </c>
      <c r="D59" s="14">
        <f>'1'!C45/10</f>
        <v>1054130654</v>
      </c>
      <c r="E59" s="14">
        <f>'1'!D45/10</f>
        <v>1054130654</v>
      </c>
      <c r="F59" s="14">
        <f>'1'!E45/10</f>
        <v>1054130654</v>
      </c>
      <c r="G59" s="14">
        <f>'1'!F45/10</f>
        <v>1054130654</v>
      </c>
      <c r="H59" s="14">
        <f>'1'!G45/10</f>
        <v>1054130654</v>
      </c>
      <c r="I59" s="14">
        <f>'1'!H45/10</f>
        <v>1054130654</v>
      </c>
      <c r="J59" s="14">
        <f>'1'!I45/10</f>
        <v>1159543719</v>
      </c>
    </row>
    <row r="60" spans="1:11" x14ac:dyDescent="0.25">
      <c r="C60" s="14"/>
      <c r="D60" s="14"/>
      <c r="E60" s="14"/>
      <c r="F60" s="14"/>
      <c r="G60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M13" sqref="M13"/>
    </sheetView>
  </sheetViews>
  <sheetFormatPr defaultRowHeight="15" x14ac:dyDescent="0.25"/>
  <cols>
    <col min="1" max="1" width="34.5703125" bestFit="1" customWidth="1"/>
  </cols>
  <sheetData>
    <row r="1" spans="1:6" x14ac:dyDescent="0.25">
      <c r="A1" s="2" t="s">
        <v>100</v>
      </c>
      <c r="B1" s="1"/>
      <c r="C1" s="1"/>
      <c r="D1" s="1"/>
      <c r="E1" s="1"/>
      <c r="F1" s="1"/>
    </row>
    <row r="2" spans="1:6" x14ac:dyDescent="0.25">
      <c r="A2" s="2" t="s">
        <v>88</v>
      </c>
      <c r="B2" s="1"/>
      <c r="C2" s="1"/>
      <c r="D2" s="1"/>
      <c r="E2" s="1"/>
      <c r="F2" s="1"/>
    </row>
    <row r="3" spans="1:6" x14ac:dyDescent="0.25">
      <c r="A3" t="s">
        <v>99</v>
      </c>
      <c r="B3" s="1"/>
      <c r="C3" s="1"/>
      <c r="D3" s="1"/>
      <c r="E3" s="1"/>
      <c r="F3" s="1"/>
    </row>
    <row r="4" spans="1:6" x14ac:dyDescent="0.25">
      <c r="A4" s="1"/>
      <c r="B4" s="16" t="s">
        <v>93</v>
      </c>
      <c r="C4" s="16" t="s">
        <v>92</v>
      </c>
      <c r="D4" s="16" t="s">
        <v>94</v>
      </c>
      <c r="E4" s="16" t="s">
        <v>93</v>
      </c>
      <c r="F4" s="16" t="s">
        <v>92</v>
      </c>
    </row>
    <row r="5" spans="1:6" ht="15.75" x14ac:dyDescent="0.25">
      <c r="A5" s="1"/>
      <c r="B5" s="17">
        <v>42916</v>
      </c>
      <c r="C5" s="17">
        <v>43008</v>
      </c>
      <c r="D5" s="17">
        <v>43190</v>
      </c>
      <c r="E5" s="17">
        <v>43281</v>
      </c>
      <c r="F5" s="17">
        <v>43373</v>
      </c>
    </row>
    <row r="6" spans="1:6" x14ac:dyDescent="0.25">
      <c r="A6" t="s">
        <v>101</v>
      </c>
      <c r="B6" s="12">
        <f>'2'!B7/'2'!B8</f>
        <v>0.39908472289270969</v>
      </c>
      <c r="C6" s="12">
        <f>'2'!C7/'2'!C8</f>
        <v>0.41432263619138049</v>
      </c>
      <c r="D6" s="12">
        <f>'2'!D7/'2'!D8</f>
        <v>0.42497229462453529</v>
      </c>
      <c r="E6" s="12">
        <f>'2'!E7/'2'!E8</f>
        <v>0.38842155149471236</v>
      </c>
      <c r="F6" s="12">
        <f>'2'!F7/'2'!F8</f>
        <v>0.37602538323453799</v>
      </c>
    </row>
    <row r="7" spans="1:6" x14ac:dyDescent="0.25">
      <c r="A7" t="s">
        <v>89</v>
      </c>
      <c r="B7" s="12">
        <f>'2'!B28/'2'!B14</f>
        <v>0.37082295136719073</v>
      </c>
      <c r="C7" s="12">
        <f>'2'!C28/'2'!C14</f>
        <v>0.43574012916846433</v>
      </c>
      <c r="D7" s="12">
        <f>'2'!D28/'2'!D14</f>
        <v>0.40940931609539039</v>
      </c>
      <c r="E7" s="12">
        <f>'2'!E28/'2'!E14</f>
        <v>0.39871542792866055</v>
      </c>
      <c r="F7" s="12">
        <f>'2'!F28/'2'!F14</f>
        <v>0.3863503912018198</v>
      </c>
    </row>
    <row r="8" spans="1:6" x14ac:dyDescent="0.25">
      <c r="A8" t="s">
        <v>90</v>
      </c>
      <c r="B8" s="12">
        <f>'2'!B42/'2'!B14</f>
        <v>0.16038463406940245</v>
      </c>
      <c r="C8" s="12">
        <f>'2'!C42/'2'!C14</f>
        <v>0.20465330967905856</v>
      </c>
      <c r="D8" s="12">
        <f>'2'!D42/'2'!D14</f>
        <v>7.2085851498268946E-2</v>
      </c>
      <c r="E8" s="12">
        <f>'2'!E42/'2'!E14</f>
        <v>0.11884178000581631</v>
      </c>
      <c r="F8" s="12">
        <f>'2'!F42/'2'!F14</f>
        <v>0.13646009244750457</v>
      </c>
    </row>
    <row r="9" spans="1:6" x14ac:dyDescent="0.25">
      <c r="A9" t="s">
        <v>102</v>
      </c>
      <c r="B9" s="12">
        <f>'2'!B42/'1'!B27</f>
        <v>3.8339340545639612E-3</v>
      </c>
      <c r="C9" s="12">
        <f>'2'!C42/'1'!C27</f>
        <v>7.4716700248716791E-3</v>
      </c>
      <c r="D9" s="12">
        <f>'2'!D42/'1'!D27</f>
        <v>8.5791045567997013E-4</v>
      </c>
      <c r="E9" s="12">
        <f>'2'!E42/'1'!E27</f>
        <v>2.7982005130072702E-3</v>
      </c>
      <c r="F9" s="12">
        <f>'2'!F42/'1'!F27</f>
        <v>4.8172796923450379E-3</v>
      </c>
    </row>
    <row r="10" spans="1:6" x14ac:dyDescent="0.25">
      <c r="A10" t="s">
        <v>103</v>
      </c>
      <c r="B10" s="12">
        <f>'2'!B42/'1'!B52</f>
        <v>5.1723094455288714E-2</v>
      </c>
      <c r="C10" s="12">
        <f>'2'!C42/'1'!C52</f>
        <v>9.8348021472202493E-2</v>
      </c>
      <c r="D10" s="12">
        <f>'2'!D42/'1'!D52</f>
        <v>1.2039535080432436E-2</v>
      </c>
      <c r="E10" s="12">
        <f>'2'!E42/'1'!E52</f>
        <v>4.1291546692086539E-2</v>
      </c>
      <c r="F10" s="12">
        <f>'2'!F42/'1'!F52</f>
        <v>6.7864893827997166E-2</v>
      </c>
    </row>
    <row r="11" spans="1:6" x14ac:dyDescent="0.25">
      <c r="A11" t="s">
        <v>91</v>
      </c>
      <c r="B11" s="13">
        <v>0.1153</v>
      </c>
      <c r="C11" s="13">
        <v>0.1056</v>
      </c>
      <c r="D11" s="13">
        <v>0.1216</v>
      </c>
      <c r="E11" s="13">
        <v>0.1139</v>
      </c>
      <c r="F11" s="13">
        <v>0.1207</v>
      </c>
    </row>
    <row r="12" spans="1:6" x14ac:dyDescent="0.25">
      <c r="A12" t="s">
        <v>104</v>
      </c>
      <c r="B12" s="13">
        <v>4.0300000000000002E-2</v>
      </c>
      <c r="C12" s="13">
        <v>4.6199999999999998E-2</v>
      </c>
      <c r="D12" s="13">
        <v>5.2299999999999999E-2</v>
      </c>
      <c r="E12" s="13">
        <v>8.0100000000000005E-2</v>
      </c>
      <c r="F12" s="13">
        <v>7.3800000000000004E-2</v>
      </c>
    </row>
    <row r="13" spans="1:6" x14ac:dyDescent="0.25">
      <c r="A13" t="s">
        <v>105</v>
      </c>
      <c r="B13" s="12">
        <f>'1'!B20/'1'!B34</f>
        <v>0.88702886762472033</v>
      </c>
      <c r="C13" s="12">
        <f>'1'!C20/'1'!C34</f>
        <v>0.87979718880953528</v>
      </c>
      <c r="D13" s="12">
        <f>'1'!D20/'1'!D34</f>
        <v>0.94323248990580955</v>
      </c>
      <c r="E13" s="12">
        <f>'1'!E20/'1'!E34</f>
        <v>0.95490979936116305</v>
      </c>
      <c r="F13" s="12">
        <f>'1'!F20/'1'!F34</f>
        <v>0.99350459915877565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</dc:creator>
  <cp:lastModifiedBy>Sunny</cp:lastModifiedBy>
  <dcterms:created xsi:type="dcterms:W3CDTF">2016-10-31T06:33:42Z</dcterms:created>
  <dcterms:modified xsi:type="dcterms:W3CDTF">2020-04-12T14:37:47Z</dcterms:modified>
</cp:coreProperties>
</file>