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360" yWindow="75" windowWidth="1051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E26" i="1" l="1"/>
  <c r="H51" i="1"/>
  <c r="G47" i="1"/>
  <c r="H50" i="3"/>
  <c r="G8" i="2"/>
  <c r="G12" i="2" s="1"/>
  <c r="H8" i="2"/>
  <c r="H47" i="1"/>
  <c r="H45" i="1"/>
  <c r="G35" i="1"/>
  <c r="H35" i="1"/>
  <c r="H18" i="1"/>
  <c r="H10" i="1"/>
  <c r="H11" i="1"/>
  <c r="G10" i="1"/>
  <c r="H45" i="3"/>
  <c r="H36" i="3"/>
  <c r="H28" i="3"/>
  <c r="H15" i="3"/>
  <c r="G45" i="3"/>
  <c r="G36" i="3"/>
  <c r="G28" i="3"/>
  <c r="G15" i="3"/>
  <c r="G31" i="2"/>
  <c r="H31" i="2"/>
  <c r="G29" i="2"/>
  <c r="H29" i="2"/>
  <c r="G23" i="2"/>
  <c r="H23" i="2"/>
  <c r="H12" i="2"/>
  <c r="G45" i="1"/>
  <c r="G51" i="1" s="1"/>
  <c r="F45" i="1"/>
  <c r="H24" i="2" l="1"/>
  <c r="H30" i="2" s="1"/>
  <c r="H34" i="2" s="1"/>
  <c r="H36" i="2" s="1"/>
  <c r="H29" i="3"/>
  <c r="G29" i="3"/>
  <c r="G24" i="2"/>
  <c r="G30" i="2" s="1"/>
  <c r="G34" i="2" s="1"/>
  <c r="G36" i="2" s="1"/>
  <c r="G22" i="1"/>
  <c r="H22" i="1"/>
  <c r="H26" i="1" s="1"/>
  <c r="G18" i="1"/>
  <c r="G11" i="1"/>
  <c r="B8" i="2"/>
  <c r="B12" i="2" s="1"/>
  <c r="C8" i="2"/>
  <c r="C12" i="2" s="1"/>
  <c r="D8" i="2"/>
  <c r="E8" i="2"/>
  <c r="E12" i="2" s="1"/>
  <c r="F8" i="2"/>
  <c r="D12" i="2"/>
  <c r="F12" i="2"/>
  <c r="F24" i="2" s="1"/>
  <c r="B23" i="2"/>
  <c r="C23" i="2"/>
  <c r="D23" i="2"/>
  <c r="E23" i="2"/>
  <c r="F23" i="2"/>
  <c r="B29" i="2"/>
  <c r="C29" i="2"/>
  <c r="D29" i="2"/>
  <c r="E29" i="2"/>
  <c r="F29" i="2"/>
  <c r="B31" i="2"/>
  <c r="C31" i="2"/>
  <c r="D31" i="2"/>
  <c r="E31" i="2"/>
  <c r="F31" i="2"/>
  <c r="F30" i="2" l="1"/>
  <c r="F34" i="2" s="1"/>
  <c r="F36" i="2" s="1"/>
  <c r="D24" i="2"/>
  <c r="D30" i="2" s="1"/>
  <c r="D34" i="2" s="1"/>
  <c r="D36" i="2" s="1"/>
  <c r="E24" i="2"/>
  <c r="E30" i="2" s="1"/>
  <c r="E34" i="2" s="1"/>
  <c r="E36" i="2" s="1"/>
  <c r="G46" i="3"/>
  <c r="G49" i="3" s="1"/>
  <c r="G50" i="3"/>
  <c r="G26" i="1"/>
  <c r="G49" i="1" s="1"/>
  <c r="H49" i="1"/>
  <c r="H46" i="3"/>
  <c r="H49" i="3" s="1"/>
  <c r="C24" i="2"/>
  <c r="C30" i="2" s="1"/>
  <c r="C34" i="2" s="1"/>
  <c r="C36" i="2" s="1"/>
  <c r="B24" i="2"/>
  <c r="B30" i="2" s="1"/>
  <c r="B34" i="2" s="1"/>
  <c r="B36" i="2" s="1"/>
  <c r="D45" i="1"/>
  <c r="C45" i="1"/>
  <c r="C15" i="3"/>
  <c r="D15" i="3"/>
  <c r="E15" i="3"/>
  <c r="F15" i="3"/>
  <c r="C28" i="3"/>
  <c r="D28" i="3"/>
  <c r="E28" i="3"/>
  <c r="F28" i="3"/>
  <c r="B28" i="3"/>
  <c r="C45" i="3"/>
  <c r="D45" i="3"/>
  <c r="E45" i="3"/>
  <c r="F45" i="3"/>
  <c r="B45" i="3"/>
  <c r="C36" i="3"/>
  <c r="D36" i="3"/>
  <c r="E36" i="3"/>
  <c r="F36" i="3"/>
  <c r="B36" i="3"/>
  <c r="E29" i="3" l="1"/>
  <c r="E46" i="3" s="1"/>
  <c r="E49" i="3" s="1"/>
  <c r="F29" i="3"/>
  <c r="F46" i="3" s="1"/>
  <c r="F49" i="3" s="1"/>
  <c r="D29" i="3"/>
  <c r="D46" i="3" s="1"/>
  <c r="D49" i="3" s="1"/>
  <c r="C29" i="3"/>
  <c r="C46" i="3" s="1"/>
  <c r="C49" i="3" s="1"/>
  <c r="B45" i="1"/>
  <c r="B6" i="4" l="1"/>
  <c r="B5" i="4"/>
  <c r="B4" i="4"/>
  <c r="B3" i="4"/>
  <c r="B2" i="4"/>
  <c r="B51" i="1" l="1"/>
  <c r="B15" i="3" l="1"/>
  <c r="C50" i="3"/>
  <c r="F50" i="3"/>
  <c r="B29" i="3" l="1"/>
  <c r="B46" i="3" s="1"/>
  <c r="B49" i="3" s="1"/>
  <c r="F2" i="4"/>
  <c r="E2" i="4"/>
  <c r="C2" i="4"/>
  <c r="G2" i="4"/>
  <c r="D2" i="4"/>
  <c r="F35" i="1"/>
  <c r="B35" i="1"/>
  <c r="B47" i="1" s="1"/>
  <c r="C35" i="1"/>
  <c r="C47" i="1" s="1"/>
  <c r="D35" i="1"/>
  <c r="F22" i="1"/>
  <c r="B22" i="1"/>
  <c r="C22" i="1"/>
  <c r="D22" i="1"/>
  <c r="F18" i="1"/>
  <c r="B18" i="1"/>
  <c r="C18" i="1"/>
  <c r="D18" i="1"/>
  <c r="F11" i="1"/>
  <c r="F10" i="1"/>
  <c r="B11" i="1"/>
  <c r="C11" i="1"/>
  <c r="D11" i="1"/>
  <c r="B10" i="1"/>
  <c r="C10" i="1"/>
  <c r="D10" i="1"/>
  <c r="E45" i="1"/>
  <c r="E35" i="1"/>
  <c r="E22" i="1"/>
  <c r="E18" i="1"/>
  <c r="E11" i="1"/>
  <c r="E10" i="1"/>
  <c r="B50" i="3" l="1"/>
  <c r="E47" i="1"/>
  <c r="D47" i="1"/>
  <c r="E50" i="3"/>
  <c r="D50" i="3"/>
  <c r="C3" i="4"/>
  <c r="G3" i="4"/>
  <c r="E3" i="4"/>
  <c r="D3" i="4"/>
  <c r="F3" i="4"/>
  <c r="F6" i="4"/>
  <c r="E51" i="1"/>
  <c r="E6" i="4"/>
  <c r="D51" i="1"/>
  <c r="D6" i="4"/>
  <c r="C51" i="1"/>
  <c r="F51" i="1"/>
  <c r="B26" i="1"/>
  <c r="C26" i="1"/>
  <c r="F47" i="1"/>
  <c r="F26" i="1"/>
  <c r="D26" i="1"/>
  <c r="G6" i="4" l="1"/>
  <c r="E5" i="4"/>
  <c r="F5" i="4"/>
  <c r="C5" i="4"/>
  <c r="D5" i="4"/>
  <c r="D4" i="4"/>
  <c r="F4" i="4"/>
  <c r="E4" i="4"/>
  <c r="C4" i="4"/>
  <c r="C6" i="4"/>
  <c r="F49" i="1"/>
  <c r="E49" i="1"/>
  <c r="B49" i="1"/>
  <c r="C49" i="1"/>
  <c r="D49" i="1"/>
  <c r="G5" i="4" l="1"/>
  <c r="G4" i="4"/>
</calcChain>
</file>

<file path=xl/sharedStrings.xml><?xml version="1.0" encoding="utf-8"?>
<sst xmlns="http://schemas.openxmlformats.org/spreadsheetml/2006/main" count="154" uniqueCount="135">
  <si>
    <t>Union Capital</t>
  </si>
  <si>
    <t>Consolidated Balance Sheet</t>
  </si>
  <si>
    <t>As at  31 December</t>
  </si>
  <si>
    <t>Property &amp; Assests</t>
  </si>
  <si>
    <t xml:space="preserve">Cash </t>
  </si>
  <si>
    <t>In hand</t>
  </si>
  <si>
    <t>Balance with Bnagladesh bank &amp; its agent bank</t>
  </si>
  <si>
    <t>Balance with other banks &amp; financial institutitons</t>
  </si>
  <si>
    <t>In Bangladesh</t>
  </si>
  <si>
    <t>Outside Bangladesh</t>
  </si>
  <si>
    <t>Money at call &amp; short notice</t>
  </si>
  <si>
    <t>Investments</t>
  </si>
  <si>
    <t>Government</t>
  </si>
  <si>
    <t>Others</t>
  </si>
  <si>
    <t>Loans,advances &amp; leases</t>
  </si>
  <si>
    <t>Loans,advances &amp; Leases</t>
  </si>
  <si>
    <t>Bills purchased &amp; discosunted</t>
  </si>
  <si>
    <t>Fixed assests including land, building ,furniture &amp; fixture</t>
  </si>
  <si>
    <t>Other assest</t>
  </si>
  <si>
    <t>Non banking assests</t>
  </si>
  <si>
    <t>Total Assets</t>
  </si>
  <si>
    <t>Liabiliites &amp; capital</t>
  </si>
  <si>
    <t>Liabiliiites</t>
  </si>
  <si>
    <t>Borrowings from other banks ,financial institutions &amp; agents</t>
  </si>
  <si>
    <t xml:space="preserve">Deposits &amp; other accounts </t>
  </si>
  <si>
    <t>Term deposit</t>
  </si>
  <si>
    <t>Other deposit</t>
  </si>
  <si>
    <t>Other Liabiliites</t>
  </si>
  <si>
    <t>Total Liabilities</t>
  </si>
  <si>
    <t>Shareholders equity</t>
  </si>
  <si>
    <t>Paid up capital</t>
  </si>
  <si>
    <t>Preference share capital</t>
  </si>
  <si>
    <t>Statutory reserve</t>
  </si>
  <si>
    <t>Revaluation reserve</t>
  </si>
  <si>
    <t>Reatined earning</t>
  </si>
  <si>
    <t>Total equity attributed to equity holders of the company</t>
  </si>
  <si>
    <t>Non controlling interst</t>
  </si>
  <si>
    <t>Total Liabilities &amp; Shareholders equity</t>
  </si>
  <si>
    <t>Check</t>
  </si>
  <si>
    <t>Consolidated Profit &amp; Loss Account</t>
  </si>
  <si>
    <t>as the year ended 31 December</t>
  </si>
  <si>
    <t>Interst paid on deposit   &amp; borrowing etc</t>
  </si>
  <si>
    <t>Net interst income</t>
  </si>
  <si>
    <t>Fees , Commssion ,exchange &amp; brokerage</t>
  </si>
  <si>
    <t>Other operating income</t>
  </si>
  <si>
    <t>Total Operating income</t>
  </si>
  <si>
    <t>Rent ,taxes ,insurance,felectricity</t>
  </si>
  <si>
    <t>Legal expenses</t>
  </si>
  <si>
    <t>Postage,stamps,telecoummunication etc</t>
  </si>
  <si>
    <t>Stationery ,printing ,advertisements etc</t>
  </si>
  <si>
    <t xml:space="preserve">Managing Directors slaary &amp; fees </t>
  </si>
  <si>
    <t>Directors fees</t>
  </si>
  <si>
    <t>Auditors fees</t>
  </si>
  <si>
    <t xml:space="preserve">Depreciation &amp; repair of assetst </t>
  </si>
  <si>
    <t>Other expenses</t>
  </si>
  <si>
    <t>Total operating expenses</t>
  </si>
  <si>
    <t>Profit before provsion</t>
  </si>
  <si>
    <t>Provision for laons ,advances ,leases &amp; investments</t>
  </si>
  <si>
    <t>General Provisons</t>
  </si>
  <si>
    <t>Specific provison</t>
  </si>
  <si>
    <t>Provison for diminution in value of investments</t>
  </si>
  <si>
    <t>Total Provisons</t>
  </si>
  <si>
    <t>Total profit bfeore tax</t>
  </si>
  <si>
    <t>Provison for taxation</t>
  </si>
  <si>
    <t>Current tax</t>
  </si>
  <si>
    <t>Defered tax</t>
  </si>
  <si>
    <t>Net profit after tax</t>
  </si>
  <si>
    <t>Interest income</t>
  </si>
  <si>
    <t>Depreciation</t>
  </si>
  <si>
    <t>Ordinary Share</t>
  </si>
  <si>
    <t>fee &amp; commission receipts</t>
  </si>
  <si>
    <t>Recoveries of laons previously written off</t>
  </si>
  <si>
    <t>Dividend receipts</t>
  </si>
  <si>
    <t>Cash payments to employees</t>
  </si>
  <si>
    <t xml:space="preserve"> Cash payments to supplies and management expenses</t>
  </si>
  <si>
    <t>Income taxes paid</t>
  </si>
  <si>
    <t>Receipts from other operating  activites</t>
  </si>
  <si>
    <t xml:space="preserve">Cash generated before changes in operating in operating </t>
  </si>
  <si>
    <t>Increase and decrease in operating assets &amp; liabiliites</t>
  </si>
  <si>
    <t>Statutory deposits</t>
  </si>
  <si>
    <t xml:space="preserve">Purchase of trading securities </t>
  </si>
  <si>
    <t>Loans,advances and leases to customers</t>
  </si>
  <si>
    <t xml:space="preserve"> Other assets</t>
  </si>
  <si>
    <t>Deposits from customers</t>
  </si>
  <si>
    <t>Other liabilites account of customer</t>
  </si>
  <si>
    <t>Trading laibilites</t>
  </si>
  <si>
    <t>Cash generated from /used in operating asssets &amp; liabilites</t>
  </si>
  <si>
    <t>Net cash generated from /(used in ) operating actiivites</t>
  </si>
  <si>
    <t>Cash flow from investing activiites</t>
  </si>
  <si>
    <t xml:space="preserve">Proceeds form sale of securities </t>
  </si>
  <si>
    <t>Purchase of property ,plant &amp; equipment</t>
  </si>
  <si>
    <t>Investment in Uni Cap investmnets limited</t>
  </si>
  <si>
    <t>Net cash used in investing actiivites</t>
  </si>
  <si>
    <t>Cash flow from financing activiites</t>
  </si>
  <si>
    <t>Dividend paid</t>
  </si>
  <si>
    <t>Issuance of preference shares</t>
  </si>
  <si>
    <t>Repayment of preference shares</t>
  </si>
  <si>
    <t>Repayment of long term loan</t>
  </si>
  <si>
    <t>Net drawn down /payment of short term loan</t>
  </si>
  <si>
    <t>Net cash generated from financing activites</t>
  </si>
  <si>
    <t>Net increase in cash and cash equivalents</t>
  </si>
  <si>
    <t>Effects of exchange reate changes on ash and cash equivalents</t>
  </si>
  <si>
    <t>Cash and cash equivalnets at the end o fthe period</t>
  </si>
  <si>
    <t>Proceeds from sale of property ,plant &amp; equipment</t>
  </si>
  <si>
    <t>Dividend equalization reserve</t>
  </si>
  <si>
    <t>EPS</t>
  </si>
  <si>
    <t>NAV</t>
  </si>
  <si>
    <t>NOCFPS</t>
  </si>
  <si>
    <t>Ratio</t>
  </si>
  <si>
    <t>Net Interest Margin</t>
  </si>
  <si>
    <t>Operating Margin</t>
  </si>
  <si>
    <t>Net Margin</t>
  </si>
  <si>
    <t>Return on Asset (ROA)</t>
  </si>
  <si>
    <t>Return on Equity (ROE)</t>
  </si>
  <si>
    <t>Capital to Risk Weighted Assets Ratio</t>
  </si>
  <si>
    <t>Non Performing Loan</t>
  </si>
  <si>
    <t>Advance to Deposit Ratio (A/D)</t>
  </si>
  <si>
    <t>Investment income</t>
  </si>
  <si>
    <t>Salaries &amp; other employees benefit</t>
  </si>
  <si>
    <t>Interest receipts</t>
  </si>
  <si>
    <t>Interest payments</t>
  </si>
  <si>
    <t>Other liabilites</t>
  </si>
  <si>
    <t>Receipts of long term loan</t>
  </si>
  <si>
    <t>Cash &amp; cash equivaletns at beginning of the period</t>
  </si>
  <si>
    <t>Payments for purchase of securities</t>
  </si>
  <si>
    <t xml:space="preserve"> Payments for other operating activites</t>
  </si>
  <si>
    <t>Deposits from banks and other financial institutions</t>
  </si>
  <si>
    <t>Querter 1</t>
  </si>
  <si>
    <t>Quarter 2</t>
  </si>
  <si>
    <t>Quarter 3</t>
  </si>
  <si>
    <t>Quarter 1</t>
  </si>
  <si>
    <t xml:space="preserve">Cash Flow Statement </t>
  </si>
  <si>
    <t>as on 31 December 2017</t>
  </si>
  <si>
    <t>Net draw down/(payment) of short term loan</t>
  </si>
  <si>
    <t>Receipts Of long term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</si>
</sst>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0" fillId="2" borderId="0" xfId="1" applyNumberFormat="1" applyFont="1" applyFill="1"/>
    <xf numFmtId="164" fontId="1" fillId="0" borderId="0" xfId="1" applyNumberFormat="1" applyFont="1"/>
    <xf numFmtId="0" fontId="0" fillId="0" borderId="0" xfId="0" applyAlignment="1">
      <alignment horizontal="left" wrapText="1"/>
    </xf>
    <xf numFmtId="164" fontId="4" fillId="0" borderId="0" xfId="1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164" fontId="3" fillId="0" borderId="0" xfId="1" applyNumberFormat="1" applyFont="1"/>
    <xf numFmtId="3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0" fontId="1" fillId="0" borderId="0" xfId="0" applyFont="1" applyFill="1"/>
    <xf numFmtId="43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15" fontId="1" fillId="0" borderId="0" xfId="0" applyNumberFormat="1" applyFont="1" applyAlignment="1">
      <alignment horizontal="right"/>
    </xf>
    <xf numFmtId="0" fontId="0" fillId="0" borderId="0" xfId="0" applyFont="1"/>
    <xf numFmtId="3" fontId="0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5"/>
  <sheetViews>
    <sheetView workbookViewId="0">
      <pane xSplit="1" ySplit="5" topLeftCell="E39" activePane="bottomRight" state="frozen"/>
      <selection pane="topRight" activeCell="B1" sqref="B1"/>
      <selection pane="bottomLeft" activeCell="A6" sqref="A6"/>
      <selection pane="bottomRight" activeCell="E27" sqref="E27"/>
    </sheetView>
  </sheetViews>
  <sheetFormatPr defaultRowHeight="15" x14ac:dyDescent="0.25"/>
  <cols>
    <col min="1" max="1" width="44" customWidth="1"/>
    <col min="2" max="3" width="15.28515625" bestFit="1" customWidth="1"/>
    <col min="4" max="4" width="19.140625" customWidth="1"/>
    <col min="5" max="5" width="18.85546875" customWidth="1"/>
    <col min="6" max="6" width="15.28515625" bestFit="1" customWidth="1"/>
    <col min="7" max="7" width="18" bestFit="1" customWidth="1"/>
    <col min="8" max="8" width="15.28515625" bestFit="1" customWidth="1"/>
  </cols>
  <sheetData>
    <row r="2" spans="1:8" x14ac:dyDescent="0.25">
      <c r="A2" s="13" t="s">
        <v>0</v>
      </c>
    </row>
    <row r="3" spans="1:8" x14ac:dyDescent="0.25">
      <c r="A3" s="22" t="s">
        <v>1</v>
      </c>
      <c r="B3" s="24" t="s">
        <v>129</v>
      </c>
      <c r="C3" s="24" t="s">
        <v>127</v>
      </c>
      <c r="D3" s="24" t="s">
        <v>128</v>
      </c>
      <c r="E3" s="24" t="s">
        <v>129</v>
      </c>
      <c r="F3" s="24" t="s">
        <v>130</v>
      </c>
      <c r="G3" s="24" t="s">
        <v>128</v>
      </c>
      <c r="H3" s="24" t="s">
        <v>129</v>
      </c>
    </row>
    <row r="4" spans="1:8" x14ac:dyDescent="0.25">
      <c r="A4" s="1" t="s">
        <v>2</v>
      </c>
      <c r="B4" s="19">
        <v>43008</v>
      </c>
      <c r="C4" s="19">
        <v>43190</v>
      </c>
      <c r="D4" s="19">
        <v>43281</v>
      </c>
      <c r="E4" s="19">
        <v>43373</v>
      </c>
      <c r="F4" s="19">
        <v>43555</v>
      </c>
      <c r="G4" s="25">
        <v>43646</v>
      </c>
      <c r="H4" s="25">
        <v>43738</v>
      </c>
    </row>
    <row r="5" spans="1:8" s="23" customFormat="1" x14ac:dyDescent="0.25"/>
    <row r="6" spans="1:8" x14ac:dyDescent="0.25">
      <c r="A6" s="1" t="s">
        <v>3</v>
      </c>
      <c r="B6" s="2"/>
      <c r="C6" s="2"/>
      <c r="D6" s="2"/>
      <c r="E6" s="2"/>
      <c r="F6" s="2"/>
    </row>
    <row r="7" spans="1:8" x14ac:dyDescent="0.25">
      <c r="A7" t="s">
        <v>4</v>
      </c>
      <c r="B7" s="2"/>
      <c r="C7" s="2"/>
      <c r="D7" s="2"/>
      <c r="E7" s="2"/>
      <c r="F7" s="2"/>
    </row>
    <row r="8" spans="1:8" x14ac:dyDescent="0.25">
      <c r="A8" t="s">
        <v>5</v>
      </c>
      <c r="B8" s="2">
        <v>94989</v>
      </c>
      <c r="C8" s="2">
        <v>101536</v>
      </c>
      <c r="D8" s="2">
        <v>98026</v>
      </c>
      <c r="E8" s="2">
        <v>98026</v>
      </c>
      <c r="F8" s="2">
        <v>73026</v>
      </c>
      <c r="G8" s="10">
        <v>73026</v>
      </c>
      <c r="H8" s="2">
        <v>73026</v>
      </c>
    </row>
    <row r="9" spans="1:8" x14ac:dyDescent="0.25">
      <c r="A9" t="s">
        <v>6</v>
      </c>
      <c r="B9" s="2">
        <v>161955252</v>
      </c>
      <c r="C9" s="2">
        <v>163458725</v>
      </c>
      <c r="D9" s="2">
        <v>182607878</v>
      </c>
      <c r="E9" s="2">
        <v>189932247</v>
      </c>
      <c r="F9" s="2">
        <v>180478628</v>
      </c>
      <c r="G9" s="10">
        <v>173538126</v>
      </c>
      <c r="H9" s="2">
        <v>174491002</v>
      </c>
    </row>
    <row r="10" spans="1:8" x14ac:dyDescent="0.25">
      <c r="B10" s="4">
        <f t="shared" ref="B10:D10" si="0">SUM(B8:B9)</f>
        <v>162050241</v>
      </c>
      <c r="C10" s="4">
        <f t="shared" si="0"/>
        <v>163560261</v>
      </c>
      <c r="D10" s="4">
        <f t="shared" si="0"/>
        <v>182705904</v>
      </c>
      <c r="E10" s="4">
        <f>SUM(E8:E9)</f>
        <v>190030273</v>
      </c>
      <c r="F10" s="4">
        <f>SUM(F8:F9)</f>
        <v>180551654</v>
      </c>
      <c r="G10" s="4">
        <f>SUM(G8:G9)</f>
        <v>173611152</v>
      </c>
      <c r="H10" s="4">
        <f>SUM(H8:H9)</f>
        <v>174564028</v>
      </c>
    </row>
    <row r="11" spans="1:8" x14ac:dyDescent="0.25">
      <c r="A11" s="1" t="s">
        <v>7</v>
      </c>
      <c r="B11" s="4">
        <f t="shared" ref="B11:D11" si="1">SUM(B12:B13)</f>
        <v>3056811017</v>
      </c>
      <c r="C11" s="4">
        <f t="shared" si="1"/>
        <v>3134397792</v>
      </c>
      <c r="D11" s="4">
        <f t="shared" si="1"/>
        <v>3094151842</v>
      </c>
      <c r="E11" s="4">
        <f>SUM(E12:E13)</f>
        <v>3323566861</v>
      </c>
      <c r="F11" s="4">
        <f>SUM(F12:F13)</f>
        <v>2592217571</v>
      </c>
      <c r="G11" s="4">
        <f t="shared" ref="G11" si="2">SUM(G12:G13)</f>
        <v>2957363196</v>
      </c>
      <c r="H11" s="4">
        <f>SUM(H12:H13)</f>
        <v>2858367748</v>
      </c>
    </row>
    <row r="12" spans="1:8" x14ac:dyDescent="0.25">
      <c r="A12" t="s">
        <v>8</v>
      </c>
      <c r="B12" s="2">
        <v>3056811017</v>
      </c>
      <c r="C12" s="2">
        <v>3134397792</v>
      </c>
      <c r="D12" s="2">
        <v>3094151842</v>
      </c>
      <c r="E12" s="2">
        <v>3323566861</v>
      </c>
      <c r="F12" s="2">
        <v>2592217571</v>
      </c>
      <c r="G12" s="10">
        <v>2957363196</v>
      </c>
      <c r="H12" s="2">
        <v>2858367748</v>
      </c>
    </row>
    <row r="13" spans="1:8" x14ac:dyDescent="0.25">
      <c r="A13" t="s">
        <v>9</v>
      </c>
      <c r="B13" s="2">
        <v>0</v>
      </c>
      <c r="C13" s="2">
        <v>0</v>
      </c>
      <c r="D13" s="2">
        <v>0</v>
      </c>
      <c r="E13" s="2"/>
      <c r="F13" s="2"/>
    </row>
    <row r="14" spans="1:8" x14ac:dyDescent="0.25">
      <c r="A14" t="s">
        <v>10</v>
      </c>
      <c r="B14" s="2"/>
      <c r="C14" s="2">
        <v>0</v>
      </c>
      <c r="D14" s="2">
        <v>0</v>
      </c>
      <c r="E14" s="2">
        <v>0</v>
      </c>
      <c r="F14" s="2"/>
    </row>
    <row r="15" spans="1:8" x14ac:dyDescent="0.25">
      <c r="A15" s="1" t="s">
        <v>11</v>
      </c>
      <c r="B15" s="2"/>
      <c r="C15" s="2"/>
      <c r="D15" s="2"/>
      <c r="E15" s="2"/>
      <c r="F15" s="2"/>
    </row>
    <row r="16" spans="1:8" x14ac:dyDescent="0.25">
      <c r="A16" t="s">
        <v>12</v>
      </c>
      <c r="B16" s="2">
        <v>0</v>
      </c>
      <c r="C16" s="2">
        <v>0</v>
      </c>
      <c r="D16" s="2">
        <v>0</v>
      </c>
      <c r="E16" s="2">
        <v>0</v>
      </c>
      <c r="F16" s="2"/>
    </row>
    <row r="17" spans="1:8" x14ac:dyDescent="0.25">
      <c r="A17" t="s">
        <v>13</v>
      </c>
      <c r="B17" s="2">
        <v>1610923852</v>
      </c>
      <c r="C17" s="2">
        <v>1654312603</v>
      </c>
      <c r="D17" s="2">
        <v>1607488892</v>
      </c>
      <c r="E17" s="2">
        <v>1535026553</v>
      </c>
      <c r="F17" s="2">
        <v>1156360165</v>
      </c>
      <c r="G17" s="10">
        <v>965301471</v>
      </c>
      <c r="H17" s="2">
        <v>996794294</v>
      </c>
    </row>
    <row r="18" spans="1:8" x14ac:dyDescent="0.25">
      <c r="B18" s="4">
        <f t="shared" ref="B18:D18" si="3">SUM(B16:B17)</f>
        <v>1610923852</v>
      </c>
      <c r="C18" s="4">
        <f t="shared" si="3"/>
        <v>1654312603</v>
      </c>
      <c r="D18" s="4">
        <f t="shared" si="3"/>
        <v>1607488892</v>
      </c>
      <c r="E18" s="4">
        <f>SUM(E16:E17)</f>
        <v>1535026553</v>
      </c>
      <c r="F18" s="4">
        <f>SUM(F16:F17)</f>
        <v>1156360165</v>
      </c>
      <c r="G18" s="4">
        <f t="shared" ref="G18" si="4">SUM(G16:G17)</f>
        <v>965301471</v>
      </c>
      <c r="H18" s="4">
        <f>SUM(H16:H17)</f>
        <v>996794294</v>
      </c>
    </row>
    <row r="19" spans="1:8" x14ac:dyDescent="0.25">
      <c r="A19" s="1" t="s">
        <v>14</v>
      </c>
      <c r="B19" s="2"/>
      <c r="C19" s="2"/>
      <c r="D19" s="2"/>
      <c r="E19" s="2"/>
      <c r="F19" s="2"/>
    </row>
    <row r="20" spans="1:8" x14ac:dyDescent="0.25">
      <c r="A20" t="s">
        <v>15</v>
      </c>
      <c r="B20" s="2">
        <v>18031369170</v>
      </c>
      <c r="C20" s="2">
        <v>17874581976</v>
      </c>
      <c r="D20" s="2">
        <v>16892858411</v>
      </c>
      <c r="E20" s="2">
        <v>16266264440</v>
      </c>
      <c r="F20" s="2">
        <v>15281964544</v>
      </c>
      <c r="G20" s="10">
        <v>14581628704</v>
      </c>
      <c r="H20" s="2">
        <v>14277993841</v>
      </c>
    </row>
    <row r="21" spans="1:8" x14ac:dyDescent="0.25">
      <c r="A21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8" x14ac:dyDescent="0.25">
      <c r="B22" s="4">
        <f t="shared" ref="B22:D22" si="5">SUM(B20:B21)</f>
        <v>18031369170</v>
      </c>
      <c r="C22" s="4">
        <f t="shared" si="5"/>
        <v>17874581976</v>
      </c>
      <c r="D22" s="4">
        <f t="shared" si="5"/>
        <v>16892858411</v>
      </c>
      <c r="E22" s="4">
        <f>SUM(E20:E21)</f>
        <v>16266264440</v>
      </c>
      <c r="F22" s="4">
        <f>SUM(F20:F21)</f>
        <v>15281964544</v>
      </c>
      <c r="G22" s="4">
        <f t="shared" ref="G22" si="6">SUM(G20:G21)</f>
        <v>14581628704</v>
      </c>
      <c r="H22" s="4">
        <f>SUM(H20:H21)</f>
        <v>14277993841</v>
      </c>
    </row>
    <row r="23" spans="1:8" ht="30" x14ac:dyDescent="0.25">
      <c r="A23" s="7" t="s">
        <v>17</v>
      </c>
      <c r="B23" s="2">
        <v>49929571</v>
      </c>
      <c r="C23" s="2">
        <v>49174372</v>
      </c>
      <c r="D23" s="2">
        <v>51455846</v>
      </c>
      <c r="E23" s="2">
        <v>46019028</v>
      </c>
      <c r="F23" s="2">
        <v>37412447</v>
      </c>
      <c r="G23" s="10">
        <v>37929113</v>
      </c>
      <c r="H23" s="4">
        <v>35050409</v>
      </c>
    </row>
    <row r="24" spans="1:8" x14ac:dyDescent="0.25">
      <c r="A24" t="s">
        <v>18</v>
      </c>
      <c r="B24" s="2">
        <v>2179474794</v>
      </c>
      <c r="C24" s="2">
        <v>2334886792</v>
      </c>
      <c r="D24" s="2">
        <v>2198822673</v>
      </c>
      <c r="E24" s="2">
        <v>2443045894</v>
      </c>
      <c r="F24" s="2">
        <v>2411417036</v>
      </c>
      <c r="G24" s="10">
        <v>2409043235</v>
      </c>
      <c r="H24" s="4">
        <v>2411424558</v>
      </c>
    </row>
    <row r="25" spans="1:8" x14ac:dyDescent="0.25">
      <c r="A25" t="s">
        <v>19</v>
      </c>
      <c r="B25" s="2">
        <v>220427544</v>
      </c>
      <c r="C25" s="2">
        <v>312047044</v>
      </c>
      <c r="D25" s="2">
        <v>311827044</v>
      </c>
      <c r="E25" s="2">
        <v>311626044</v>
      </c>
      <c r="F25" s="2">
        <v>412708044</v>
      </c>
      <c r="G25" s="10">
        <v>472119675</v>
      </c>
      <c r="H25" s="4">
        <v>472119675</v>
      </c>
    </row>
    <row r="26" spans="1:8" x14ac:dyDescent="0.25">
      <c r="A26" s="1" t="s">
        <v>20</v>
      </c>
      <c r="B26" s="4">
        <f>(B10+B11+B18+B22+B23+B24+B25)+1</f>
        <v>25310986190</v>
      </c>
      <c r="C26" s="4">
        <f t="shared" ref="C26:D26" si="7">C10+C11+C18+C22+C23+C24+C25</f>
        <v>25522960840</v>
      </c>
      <c r="D26" s="4">
        <f t="shared" si="7"/>
        <v>24339310612</v>
      </c>
      <c r="E26" s="4">
        <f>(E10+E11+E18+E22+E23+E24+E25)+1</f>
        <v>24115579094</v>
      </c>
      <c r="F26" s="4">
        <f>F10+F11+F18+F22+F23+F24+F25</f>
        <v>22072631461</v>
      </c>
      <c r="G26" s="4">
        <f>G10+G11+G18+G22+G23+I30+G25+G24</f>
        <v>21596996546</v>
      </c>
      <c r="H26" s="4">
        <f>H10+H11+H18+H22+H23+J30+H25+H24</f>
        <v>21226314553</v>
      </c>
    </row>
    <row r="27" spans="1:8" x14ac:dyDescent="0.25">
      <c r="B27" s="2"/>
      <c r="C27" s="2"/>
      <c r="D27" s="2"/>
      <c r="E27" s="2"/>
      <c r="F27" s="2"/>
    </row>
    <row r="28" spans="1:8" x14ac:dyDescent="0.25">
      <c r="A28" s="1" t="s">
        <v>21</v>
      </c>
      <c r="B28" s="2"/>
      <c r="C28" s="2"/>
      <c r="D28" s="2"/>
      <c r="E28" s="2"/>
      <c r="F28" s="2"/>
    </row>
    <row r="29" spans="1:8" x14ac:dyDescent="0.25">
      <c r="A29" s="1" t="s">
        <v>22</v>
      </c>
      <c r="B29" s="2"/>
      <c r="C29" s="2"/>
      <c r="D29" s="2"/>
      <c r="E29" s="2"/>
      <c r="F29" s="2"/>
    </row>
    <row r="30" spans="1:8" ht="30" x14ac:dyDescent="0.25">
      <c r="A30" s="5" t="s">
        <v>23</v>
      </c>
      <c r="B30" s="2">
        <v>5073927508</v>
      </c>
      <c r="C30" s="2">
        <v>5991241994</v>
      </c>
      <c r="D30" s="2">
        <v>5405502747</v>
      </c>
      <c r="E30" s="2">
        <v>4624821047</v>
      </c>
      <c r="F30" s="2">
        <v>4326616763</v>
      </c>
      <c r="G30" s="10">
        <v>4460846963</v>
      </c>
      <c r="H30" s="2">
        <v>4257368245</v>
      </c>
    </row>
    <row r="31" spans="1:8" x14ac:dyDescent="0.25">
      <c r="A31" t="s">
        <v>24</v>
      </c>
      <c r="B31" s="2"/>
      <c r="C31" s="2"/>
      <c r="D31" s="2"/>
      <c r="E31" s="2"/>
      <c r="F31" s="2"/>
    </row>
    <row r="32" spans="1:8" x14ac:dyDescent="0.25">
      <c r="A32" t="s">
        <v>25</v>
      </c>
      <c r="B32" s="2">
        <v>12509778622</v>
      </c>
      <c r="C32" s="2">
        <v>12588627217</v>
      </c>
      <c r="D32" s="2">
        <v>12362980426</v>
      </c>
      <c r="E32" s="2">
        <v>12765390220</v>
      </c>
      <c r="F32" s="2">
        <v>11748111913</v>
      </c>
      <c r="G32" s="10">
        <v>11573527379</v>
      </c>
      <c r="H32" s="2">
        <v>11578760711</v>
      </c>
    </row>
    <row r="33" spans="1:8" x14ac:dyDescent="0.25">
      <c r="A33" t="s">
        <v>26</v>
      </c>
      <c r="B33" s="2">
        <v>876393412</v>
      </c>
      <c r="C33" s="2">
        <v>551482844</v>
      </c>
      <c r="D33" s="2">
        <v>535482503</v>
      </c>
      <c r="E33" s="2">
        <v>574745766</v>
      </c>
      <c r="F33" s="2">
        <v>347930023</v>
      </c>
      <c r="G33" s="10">
        <v>255588855</v>
      </c>
      <c r="H33" s="2">
        <v>260210042</v>
      </c>
    </row>
    <row r="34" spans="1:8" x14ac:dyDescent="0.25">
      <c r="A34" t="s">
        <v>27</v>
      </c>
      <c r="B34" s="2">
        <v>4759794946</v>
      </c>
      <c r="C34" s="2">
        <v>4074399573</v>
      </c>
      <c r="D34" s="2">
        <v>3740013730</v>
      </c>
      <c r="E34" s="2">
        <v>3846372389</v>
      </c>
      <c r="F34" s="2">
        <v>3339613994</v>
      </c>
      <c r="G34" s="10">
        <v>2996101947</v>
      </c>
      <c r="H34" s="2">
        <v>3054905809</v>
      </c>
    </row>
    <row r="35" spans="1:8" x14ac:dyDescent="0.25">
      <c r="A35" s="1" t="s">
        <v>28</v>
      </c>
      <c r="B35" s="4">
        <f t="shared" ref="B35:D35" si="8">SUM(B30:B34)</f>
        <v>23219894488</v>
      </c>
      <c r="C35" s="4">
        <f t="shared" si="8"/>
        <v>23205751628</v>
      </c>
      <c r="D35" s="4">
        <f t="shared" si="8"/>
        <v>22043979406</v>
      </c>
      <c r="E35" s="4">
        <f>SUM(E30:E34)</f>
        <v>21811329422</v>
      </c>
      <c r="F35" s="4">
        <f>SUM(F30:F34)</f>
        <v>19762272693</v>
      </c>
      <c r="G35" s="4">
        <f>SUM(G30:G34)</f>
        <v>19286065144</v>
      </c>
      <c r="H35" s="4">
        <f>SUM(H30:H34)</f>
        <v>19151244807</v>
      </c>
    </row>
    <row r="36" spans="1:8" x14ac:dyDescent="0.25">
      <c r="B36" s="2"/>
      <c r="C36" s="2"/>
      <c r="D36" s="2"/>
      <c r="E36" s="2"/>
      <c r="F36" s="2"/>
    </row>
    <row r="37" spans="1:8" x14ac:dyDescent="0.25">
      <c r="A37" s="1" t="s">
        <v>29</v>
      </c>
      <c r="B37" s="2"/>
      <c r="C37" s="2"/>
      <c r="D37" s="2"/>
      <c r="E37" s="2"/>
      <c r="F37" s="2"/>
    </row>
    <row r="38" spans="1:8" x14ac:dyDescent="0.25">
      <c r="A38" t="s">
        <v>30</v>
      </c>
      <c r="B38" s="2">
        <v>1565295637</v>
      </c>
      <c r="C38" s="2">
        <v>1565295637</v>
      </c>
      <c r="D38" s="2">
        <v>1643560419</v>
      </c>
      <c r="E38" s="2">
        <v>1643560419</v>
      </c>
      <c r="F38" s="2">
        <v>1643560419</v>
      </c>
      <c r="G38" s="10">
        <v>1725738430</v>
      </c>
      <c r="H38" s="2">
        <v>1725738430</v>
      </c>
    </row>
    <row r="39" spans="1:8" x14ac:dyDescent="0.25">
      <c r="A39" t="s">
        <v>31</v>
      </c>
      <c r="B39" s="2">
        <v>300000000</v>
      </c>
      <c r="C39" s="2">
        <v>0</v>
      </c>
      <c r="D39" s="2">
        <v>0</v>
      </c>
      <c r="E39" s="2"/>
      <c r="F39" s="2">
        <v>0</v>
      </c>
    </row>
    <row r="40" spans="1:8" x14ac:dyDescent="0.25">
      <c r="A40" t="s">
        <v>69</v>
      </c>
      <c r="B40" s="2">
        <v>0</v>
      </c>
      <c r="C40" s="2"/>
      <c r="D40" s="2">
        <v>0</v>
      </c>
      <c r="E40" s="2"/>
      <c r="F40" s="2">
        <v>0</v>
      </c>
    </row>
    <row r="41" spans="1:8" x14ac:dyDescent="0.25">
      <c r="A41" t="s">
        <v>32</v>
      </c>
      <c r="B41" s="2">
        <v>414474598</v>
      </c>
      <c r="C41" s="2">
        <v>436278055</v>
      </c>
      <c r="D41" s="2">
        <v>436278055</v>
      </c>
      <c r="E41" s="2">
        <v>436278055</v>
      </c>
      <c r="F41" s="2">
        <v>451897399</v>
      </c>
      <c r="G41" s="10">
        <v>451897399</v>
      </c>
      <c r="H41" s="2">
        <v>451897399</v>
      </c>
    </row>
    <row r="42" spans="1:8" x14ac:dyDescent="0.25">
      <c r="A42" t="s">
        <v>33</v>
      </c>
      <c r="B42" s="2">
        <v>102024360</v>
      </c>
      <c r="C42" s="2">
        <v>102024360</v>
      </c>
      <c r="D42" s="2">
        <v>102024360</v>
      </c>
      <c r="E42" s="2">
        <v>102024360</v>
      </c>
      <c r="F42" s="2">
        <v>0</v>
      </c>
    </row>
    <row r="43" spans="1:8" x14ac:dyDescent="0.25">
      <c r="A43" t="s">
        <v>34</v>
      </c>
      <c r="B43" s="2">
        <v>-290703145</v>
      </c>
      <c r="C43" s="2">
        <v>213610931</v>
      </c>
      <c r="D43" s="2">
        <v>113468147</v>
      </c>
      <c r="E43" s="2">
        <v>122386606</v>
      </c>
      <c r="F43" s="2">
        <v>214900717</v>
      </c>
      <c r="G43" s="10">
        <v>133295340</v>
      </c>
      <c r="H43" s="2">
        <v>-102566312</v>
      </c>
    </row>
    <row r="44" spans="1:8" x14ac:dyDescent="0.25">
      <c r="A44" t="s">
        <v>104</v>
      </c>
      <c r="B44" s="2">
        <v>0</v>
      </c>
      <c r="C44" s="2">
        <v>0</v>
      </c>
      <c r="D44" s="2">
        <v>0</v>
      </c>
      <c r="E44" s="2"/>
      <c r="F44" s="2"/>
    </row>
    <row r="45" spans="1:8" ht="30" x14ac:dyDescent="0.25">
      <c r="A45" s="7" t="s">
        <v>35</v>
      </c>
      <c r="B45" s="4">
        <f>SUM(B38:B44)</f>
        <v>2091091450</v>
      </c>
      <c r="C45" s="4">
        <f>SUM(C38:C44)</f>
        <v>2317208983</v>
      </c>
      <c r="D45" s="4">
        <f>SUM(D38:D44)</f>
        <v>2295330981</v>
      </c>
      <c r="E45" s="4">
        <f>SUM(E38:E43)</f>
        <v>2304249440</v>
      </c>
      <c r="F45" s="4">
        <f>SUM(F38:F43)</f>
        <v>2310358535</v>
      </c>
      <c r="G45" s="4">
        <f>SUM(G38:G43)</f>
        <v>2310931169</v>
      </c>
      <c r="H45" s="4">
        <f>SUM(H38:H43)</f>
        <v>2075069517</v>
      </c>
    </row>
    <row r="46" spans="1:8" x14ac:dyDescent="0.25">
      <c r="A46" t="s">
        <v>36</v>
      </c>
      <c r="B46" s="2">
        <v>251</v>
      </c>
      <c r="C46" s="2">
        <v>230</v>
      </c>
      <c r="D46" s="2">
        <v>225</v>
      </c>
      <c r="E46" s="2">
        <v>232</v>
      </c>
      <c r="F46" s="2">
        <v>233</v>
      </c>
      <c r="G46" s="2">
        <v>233</v>
      </c>
      <c r="H46" s="2">
        <v>229</v>
      </c>
    </row>
    <row r="47" spans="1:8" x14ac:dyDescent="0.25">
      <c r="A47" t="s">
        <v>37</v>
      </c>
      <c r="B47" s="4">
        <f>(B35+B45+B46)+1</f>
        <v>25310986190</v>
      </c>
      <c r="C47" s="4">
        <f>C35+C45+C46-1</f>
        <v>25522960840</v>
      </c>
      <c r="D47" s="4">
        <f>D35+D45+D46</f>
        <v>24339310612</v>
      </c>
      <c r="E47" s="4">
        <f>(E35+E45+E46)</f>
        <v>24115579094</v>
      </c>
      <c r="F47" s="4">
        <f>F35+F45+F46</f>
        <v>22072631461</v>
      </c>
      <c r="G47" s="4">
        <f>G35+G45+G46</f>
        <v>21596996546</v>
      </c>
      <c r="H47" s="4">
        <f>H35+H45+H46</f>
        <v>21226314553</v>
      </c>
    </row>
    <row r="48" spans="1:8" x14ac:dyDescent="0.25">
      <c r="B48" s="2"/>
      <c r="C48" s="2"/>
      <c r="D48" s="2"/>
      <c r="E48" s="2"/>
      <c r="F48" s="2"/>
    </row>
    <row r="49" spans="1:8" x14ac:dyDescent="0.25">
      <c r="A49" s="8" t="s">
        <v>38</v>
      </c>
      <c r="B49" s="3" t="str">
        <f t="shared" ref="B49:D49" si="9">IF(B26=B47,"Balanced","Not Balanced")</f>
        <v>Balanced</v>
      </c>
      <c r="C49" s="3" t="str">
        <f t="shared" si="9"/>
        <v>Balanced</v>
      </c>
      <c r="D49" s="3" t="str">
        <f t="shared" si="9"/>
        <v>Balanced</v>
      </c>
      <c r="E49" s="3" t="str">
        <f>IF(E26=E47,"Balanced","Not Balanced")</f>
        <v>Balanced</v>
      </c>
      <c r="F49" s="3" t="str">
        <f>IF(F26=F47,"Balanced","Not Balanced")</f>
        <v>Balanced</v>
      </c>
      <c r="G49" s="3" t="str">
        <f t="shared" ref="G49:H49" si="10">IF(G26=G47,"Balanced","Not Balanced")</f>
        <v>Balanced</v>
      </c>
      <c r="H49" s="3" t="str">
        <f t="shared" si="10"/>
        <v>Balanced</v>
      </c>
    </row>
    <row r="50" spans="1:8" x14ac:dyDescent="0.25">
      <c r="B50" s="2"/>
      <c r="C50" s="2"/>
      <c r="D50" s="2"/>
      <c r="E50" s="2"/>
      <c r="F50" s="2"/>
    </row>
    <row r="51" spans="1:8" x14ac:dyDescent="0.25">
      <c r="A51" s="13" t="s">
        <v>106</v>
      </c>
      <c r="B51" s="14">
        <f t="shared" ref="B51:F51" si="11">B45/(B38/10)</f>
        <v>13.35908310590915</v>
      </c>
      <c r="C51" s="14">
        <f t="shared" si="11"/>
        <v>14.803650685701108</v>
      </c>
      <c r="D51" s="14">
        <f t="shared" si="11"/>
        <v>13.965601473881685</v>
      </c>
      <c r="E51" s="14">
        <f t="shared" si="11"/>
        <v>14.019864517070728</v>
      </c>
      <c r="F51" s="14">
        <f t="shared" si="11"/>
        <v>14.057034400996972</v>
      </c>
      <c r="G51" s="14">
        <f>G45/(H38/10)</f>
        <v>13.390970084614736</v>
      </c>
      <c r="H51" s="14">
        <f>H45/(H38/10)</f>
        <v>12.024241222929712</v>
      </c>
    </row>
    <row r="52" spans="1:8" x14ac:dyDescent="0.25">
      <c r="B52" s="2"/>
      <c r="C52" s="2"/>
      <c r="D52" s="2"/>
      <c r="E52" s="2"/>
      <c r="F52" s="2"/>
    </row>
    <row r="53" spans="1:8" x14ac:dyDescent="0.25">
      <c r="B53" s="2"/>
      <c r="C53" s="2"/>
      <c r="D53" s="2"/>
      <c r="E53" s="2"/>
      <c r="F53" s="2"/>
    </row>
    <row r="54" spans="1:8" x14ac:dyDescent="0.25">
      <c r="B54" s="2"/>
      <c r="C54" s="2"/>
      <c r="D54" s="2"/>
      <c r="E54" s="2"/>
      <c r="F54" s="2"/>
    </row>
    <row r="55" spans="1:8" x14ac:dyDescent="0.25">
      <c r="B55" s="2"/>
      <c r="C55" s="2"/>
      <c r="D55" s="2"/>
      <c r="E55" s="2"/>
      <c r="F55" s="2"/>
    </row>
    <row r="56" spans="1:8" x14ac:dyDescent="0.25">
      <c r="B56" s="4"/>
      <c r="C56" s="4"/>
      <c r="D56" s="4"/>
      <c r="E56" s="4"/>
      <c r="F56" s="4"/>
    </row>
    <row r="57" spans="1:8" x14ac:dyDescent="0.25">
      <c r="B57" s="2"/>
      <c r="C57" s="2"/>
      <c r="D57" s="2"/>
      <c r="E57" s="2"/>
      <c r="F57" s="2"/>
    </row>
    <row r="58" spans="1:8" x14ac:dyDescent="0.25">
      <c r="B58" s="2"/>
      <c r="C58" s="2"/>
      <c r="D58" s="2"/>
      <c r="E58" s="2"/>
      <c r="F58" s="2"/>
    </row>
    <row r="59" spans="1:8" x14ac:dyDescent="0.25">
      <c r="B59" s="2"/>
      <c r="C59" s="2"/>
      <c r="D59" s="2"/>
      <c r="E59" s="2"/>
      <c r="F59" s="2"/>
    </row>
    <row r="60" spans="1:8" x14ac:dyDescent="0.25">
      <c r="A60" s="1"/>
      <c r="B60" s="4"/>
      <c r="C60" s="4"/>
      <c r="D60" s="4"/>
      <c r="E60" s="4"/>
      <c r="F60" s="4"/>
    </row>
    <row r="61" spans="1:8" x14ac:dyDescent="0.25">
      <c r="B61" s="2"/>
      <c r="C61" s="2"/>
      <c r="D61" s="2"/>
      <c r="E61" s="2"/>
      <c r="F61" s="2"/>
    </row>
    <row r="62" spans="1:8" x14ac:dyDescent="0.25">
      <c r="B62" s="2"/>
      <c r="C62" s="2"/>
      <c r="D62" s="2"/>
      <c r="E62" s="2"/>
      <c r="F62" s="2"/>
    </row>
    <row r="63" spans="1:8" x14ac:dyDescent="0.25">
      <c r="B63" s="2"/>
      <c r="C63" s="2"/>
      <c r="D63" s="2"/>
      <c r="E63" s="2"/>
      <c r="F63" s="2"/>
    </row>
    <row r="64" spans="1:8" x14ac:dyDescent="0.25">
      <c r="B64" s="2"/>
      <c r="C64" s="2"/>
      <c r="D64" s="2"/>
      <c r="E64" s="2"/>
      <c r="F64" s="2"/>
    </row>
    <row r="65" spans="1:6" x14ac:dyDescent="0.25">
      <c r="B65" s="2"/>
      <c r="C65" s="2"/>
      <c r="D65" s="2"/>
      <c r="E65" s="2"/>
      <c r="F65" s="2"/>
    </row>
    <row r="66" spans="1:6" x14ac:dyDescent="0.25">
      <c r="B66" s="2"/>
      <c r="C66" s="2"/>
      <c r="D66" s="2"/>
      <c r="E66" s="2"/>
      <c r="F66" s="2"/>
    </row>
    <row r="67" spans="1:6" x14ac:dyDescent="0.25">
      <c r="B67" s="2"/>
      <c r="C67" s="2"/>
      <c r="D67" s="2"/>
      <c r="E67" s="2"/>
      <c r="F67" s="2"/>
    </row>
    <row r="68" spans="1:6" x14ac:dyDescent="0.25">
      <c r="B68" s="2"/>
      <c r="C68" s="2"/>
      <c r="D68" s="2"/>
      <c r="E68" s="2"/>
      <c r="F68" s="2"/>
    </row>
    <row r="69" spans="1:6" x14ac:dyDescent="0.25">
      <c r="B69" s="2"/>
      <c r="C69" s="2"/>
      <c r="D69" s="2"/>
      <c r="E69" s="2"/>
      <c r="F69" s="2"/>
    </row>
    <row r="70" spans="1:6" x14ac:dyDescent="0.25">
      <c r="B70" s="2"/>
      <c r="C70" s="2"/>
      <c r="D70" s="2"/>
      <c r="E70" s="2"/>
      <c r="F70" s="2"/>
    </row>
    <row r="71" spans="1:6" x14ac:dyDescent="0.25">
      <c r="A71" s="1"/>
      <c r="B71" s="4"/>
      <c r="C71" s="4"/>
      <c r="D71" s="4"/>
      <c r="E71" s="4"/>
      <c r="F71" s="4"/>
    </row>
    <row r="72" spans="1:6" x14ac:dyDescent="0.25">
      <c r="A72" s="1"/>
      <c r="B72" s="4"/>
      <c r="C72" s="4"/>
      <c r="D72" s="4"/>
      <c r="E72" s="4"/>
      <c r="F72" s="4"/>
    </row>
    <row r="73" spans="1:6" x14ac:dyDescent="0.25">
      <c r="A73" s="1"/>
      <c r="B73" s="2"/>
      <c r="C73" s="2"/>
      <c r="D73" s="2"/>
      <c r="E73" s="2"/>
      <c r="F73" s="2"/>
    </row>
    <row r="74" spans="1:6" x14ac:dyDescent="0.25">
      <c r="B74" s="2"/>
      <c r="C74" s="2"/>
      <c r="D74" s="2"/>
      <c r="E74" s="2"/>
      <c r="F74" s="2"/>
    </row>
    <row r="75" spans="1:6" x14ac:dyDescent="0.25">
      <c r="B75" s="2"/>
      <c r="C75" s="2"/>
      <c r="D75" s="2"/>
      <c r="E75" s="2"/>
      <c r="F75" s="2"/>
    </row>
    <row r="76" spans="1:6" x14ac:dyDescent="0.25">
      <c r="B76" s="2"/>
      <c r="C76" s="2"/>
      <c r="D76" s="2"/>
      <c r="E76" s="2"/>
      <c r="F76" s="2"/>
    </row>
    <row r="77" spans="1:6" x14ac:dyDescent="0.25">
      <c r="A77" s="1"/>
      <c r="B77" s="4"/>
      <c r="C77" s="4"/>
      <c r="D77" s="4"/>
      <c r="E77" s="4"/>
      <c r="F77" s="4"/>
    </row>
    <row r="78" spans="1:6" x14ac:dyDescent="0.25">
      <c r="A78" s="1"/>
      <c r="B78" s="4"/>
      <c r="C78" s="4"/>
      <c r="D78" s="4"/>
      <c r="E78" s="4"/>
      <c r="F78" s="4"/>
    </row>
    <row r="79" spans="1:6" x14ac:dyDescent="0.25">
      <c r="A79" s="1"/>
      <c r="B79" s="2"/>
      <c r="C79" s="2"/>
      <c r="D79" s="2"/>
      <c r="E79" s="2"/>
      <c r="F79" s="2"/>
    </row>
    <row r="80" spans="1:6" x14ac:dyDescent="0.25">
      <c r="B80" s="2"/>
      <c r="C80" s="2"/>
      <c r="D80" s="2"/>
      <c r="E80" s="2"/>
      <c r="F80" s="2"/>
    </row>
    <row r="81" spans="1:6" x14ac:dyDescent="0.25">
      <c r="B81" s="2"/>
      <c r="C81" s="2"/>
      <c r="D81" s="2"/>
      <c r="E81" s="2"/>
      <c r="F81" s="2"/>
    </row>
    <row r="82" spans="1:6" x14ac:dyDescent="0.25">
      <c r="B82" s="6"/>
      <c r="C82" s="6"/>
      <c r="D82" s="6"/>
      <c r="E82" s="9"/>
      <c r="F82" s="9"/>
    </row>
    <row r="83" spans="1:6" x14ac:dyDescent="0.25">
      <c r="A83" s="1"/>
      <c r="B83" s="4"/>
      <c r="C83" s="4"/>
      <c r="D83" s="4"/>
      <c r="E83" s="4"/>
      <c r="F83" s="4"/>
    </row>
    <row r="84" spans="1:6" x14ac:dyDescent="0.25">
      <c r="B84" s="2"/>
      <c r="C84" s="2"/>
      <c r="D84" s="2"/>
      <c r="E84" s="2"/>
      <c r="F84" s="2"/>
    </row>
    <row r="85" spans="1:6" x14ac:dyDescent="0.25">
      <c r="A85" t="s">
        <v>68</v>
      </c>
      <c r="B85" s="2"/>
      <c r="C85" s="2"/>
      <c r="D85" s="2">
        <v>13677283</v>
      </c>
      <c r="E85" s="2">
        <v>15272116</v>
      </c>
      <c r="F8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xSplit="1" ySplit="4" topLeftCell="E29" activePane="bottomRight" state="frozen"/>
      <selection pane="topRight" activeCell="B1" sqref="B1"/>
      <selection pane="bottomLeft" activeCell="A5" sqref="A5"/>
      <selection pane="bottomRight" activeCell="E40" sqref="E40"/>
    </sheetView>
  </sheetViews>
  <sheetFormatPr defaultRowHeight="15" x14ac:dyDescent="0.25"/>
  <cols>
    <col min="1" max="1" width="47.85546875" bestFit="1" customWidth="1"/>
    <col min="2" max="6" width="15" bestFit="1" customWidth="1"/>
    <col min="7" max="7" width="15.28515625" bestFit="1" customWidth="1"/>
    <col min="8" max="8" width="13.7109375" customWidth="1"/>
  </cols>
  <sheetData>
    <row r="1" spans="1:8" x14ac:dyDescent="0.25">
      <c r="A1" s="13" t="s">
        <v>0</v>
      </c>
    </row>
    <row r="2" spans="1:8" x14ac:dyDescent="0.25">
      <c r="A2" s="13" t="s">
        <v>39</v>
      </c>
      <c r="B2" s="2"/>
      <c r="C2" s="2"/>
      <c r="D2" s="2"/>
      <c r="E2" s="2"/>
      <c r="F2" s="2"/>
    </row>
    <row r="3" spans="1:8" x14ac:dyDescent="0.25">
      <c r="A3" t="s">
        <v>40</v>
      </c>
      <c r="B3" s="24" t="s">
        <v>129</v>
      </c>
      <c r="C3" s="24" t="s">
        <v>127</v>
      </c>
      <c r="D3" s="24" t="s">
        <v>128</v>
      </c>
      <c r="E3" s="24" t="s">
        <v>129</v>
      </c>
      <c r="F3" s="24" t="s">
        <v>130</v>
      </c>
      <c r="G3" s="24" t="s">
        <v>128</v>
      </c>
      <c r="H3" s="24" t="s">
        <v>129</v>
      </c>
    </row>
    <row r="4" spans="1:8" x14ac:dyDescent="0.25">
      <c r="B4" s="19">
        <v>43008</v>
      </c>
      <c r="C4" s="19">
        <v>43190</v>
      </c>
      <c r="D4" s="19">
        <v>43281</v>
      </c>
      <c r="E4" s="19">
        <v>43373</v>
      </c>
      <c r="F4" s="19">
        <v>43555</v>
      </c>
      <c r="G4" s="25">
        <v>43646</v>
      </c>
      <c r="H4" s="25">
        <v>43738</v>
      </c>
    </row>
    <row r="5" spans="1:8" x14ac:dyDescent="0.25">
      <c r="B5" s="19"/>
      <c r="C5" s="19"/>
      <c r="D5" s="19"/>
      <c r="E5" s="19"/>
      <c r="F5" s="19"/>
      <c r="G5" s="25"/>
      <c r="H5" s="25"/>
    </row>
    <row r="6" spans="1:8" x14ac:dyDescent="0.25">
      <c r="A6" t="s">
        <v>67</v>
      </c>
      <c r="B6" s="2">
        <v>1263681588</v>
      </c>
      <c r="C6" s="2">
        <v>523702314</v>
      </c>
      <c r="D6" s="2">
        <v>1047926639</v>
      </c>
      <c r="E6" s="2">
        <v>1478478607</v>
      </c>
      <c r="F6" s="2">
        <v>481182500</v>
      </c>
      <c r="G6" s="10">
        <v>969539498</v>
      </c>
      <c r="H6" s="10">
        <v>1412489393</v>
      </c>
    </row>
    <row r="7" spans="1:8" x14ac:dyDescent="0.25">
      <c r="A7" t="s">
        <v>41</v>
      </c>
      <c r="B7" s="2">
        <v>1116230107</v>
      </c>
      <c r="C7" s="2">
        <v>381027066</v>
      </c>
      <c r="D7" s="2">
        <v>816275856</v>
      </c>
      <c r="E7" s="2">
        <v>1131960762</v>
      </c>
      <c r="F7" s="2">
        <v>390116746</v>
      </c>
      <c r="G7" s="2">
        <v>785441453</v>
      </c>
      <c r="H7" s="10">
        <v>1297935644</v>
      </c>
    </row>
    <row r="8" spans="1:8" x14ac:dyDescent="0.25">
      <c r="A8" s="1" t="s">
        <v>42</v>
      </c>
      <c r="B8" s="4">
        <f>B6-B7</f>
        <v>147451481</v>
      </c>
      <c r="C8" s="4">
        <f t="shared" ref="C8:F8" si="0">C6-C7</f>
        <v>142675248</v>
      </c>
      <c r="D8" s="4">
        <f t="shared" si="0"/>
        <v>231650783</v>
      </c>
      <c r="E8" s="4">
        <f t="shared" si="0"/>
        <v>346517845</v>
      </c>
      <c r="F8" s="4">
        <f t="shared" si="0"/>
        <v>91065754</v>
      </c>
      <c r="G8" s="4">
        <f>G6-G7</f>
        <v>184098045</v>
      </c>
      <c r="H8" s="4">
        <f>H6-H7</f>
        <v>114553749</v>
      </c>
    </row>
    <row r="9" spans="1:8" x14ac:dyDescent="0.25">
      <c r="A9" t="s">
        <v>117</v>
      </c>
      <c r="B9" s="2">
        <v>45033388</v>
      </c>
      <c r="C9" s="2">
        <v>34466621</v>
      </c>
      <c r="D9" s="2">
        <v>21502425</v>
      </c>
      <c r="E9" s="2">
        <v>59079161</v>
      </c>
      <c r="F9" s="2">
        <v>-37400865</v>
      </c>
      <c r="G9" s="10">
        <v>-87980688</v>
      </c>
      <c r="H9" s="10">
        <v>-90187637</v>
      </c>
    </row>
    <row r="10" spans="1:8" x14ac:dyDescent="0.25">
      <c r="A10" t="s">
        <v>43</v>
      </c>
      <c r="B10" s="2">
        <v>332342597</v>
      </c>
      <c r="C10" s="2">
        <v>35428988</v>
      </c>
      <c r="D10" s="2">
        <v>79703480</v>
      </c>
      <c r="E10" s="2">
        <v>160365797</v>
      </c>
      <c r="F10" s="2">
        <v>57097848</v>
      </c>
      <c r="G10" s="10">
        <v>81782528</v>
      </c>
      <c r="H10" s="10">
        <v>107068004</v>
      </c>
    </row>
    <row r="11" spans="1:8" x14ac:dyDescent="0.25">
      <c r="A11" t="s">
        <v>44</v>
      </c>
      <c r="B11" s="2">
        <v>34071121</v>
      </c>
      <c r="C11" s="2">
        <v>1667724</v>
      </c>
      <c r="D11" s="2">
        <v>6245990</v>
      </c>
      <c r="E11" s="2">
        <v>7933158</v>
      </c>
      <c r="F11" s="2">
        <v>1860480</v>
      </c>
      <c r="G11" s="10">
        <v>13207817</v>
      </c>
      <c r="H11" s="10">
        <v>36409447</v>
      </c>
    </row>
    <row r="12" spans="1:8" x14ac:dyDescent="0.25">
      <c r="A12" s="1" t="s">
        <v>45</v>
      </c>
      <c r="B12" s="4">
        <f t="shared" ref="B12:D12" si="1">SUM(B8:B11)</f>
        <v>558898587</v>
      </c>
      <c r="C12" s="4">
        <f t="shared" si="1"/>
        <v>214238581</v>
      </c>
      <c r="D12" s="4">
        <f t="shared" si="1"/>
        <v>339102678</v>
      </c>
      <c r="E12" s="4">
        <f>SUM(E8:E11)</f>
        <v>573895961</v>
      </c>
      <c r="F12" s="4">
        <f>SUM(F8:F11)</f>
        <v>112623217</v>
      </c>
      <c r="G12" s="4">
        <f t="shared" ref="G12:H12" si="2">SUM(G8:G11)</f>
        <v>191107702</v>
      </c>
      <c r="H12" s="4">
        <f t="shared" si="2"/>
        <v>167843563</v>
      </c>
    </row>
    <row r="13" spans="1:8" x14ac:dyDescent="0.25">
      <c r="A13" t="s">
        <v>118</v>
      </c>
      <c r="B13" s="2">
        <v>138410424</v>
      </c>
      <c r="C13" s="2">
        <v>44827422</v>
      </c>
      <c r="D13" s="2">
        <v>114575781</v>
      </c>
      <c r="E13" s="2">
        <v>167466915</v>
      </c>
      <c r="F13" s="2">
        <v>56429160</v>
      </c>
      <c r="G13" s="10">
        <v>122673786</v>
      </c>
      <c r="H13" s="10">
        <v>182495928</v>
      </c>
    </row>
    <row r="14" spans="1:8" x14ac:dyDescent="0.25">
      <c r="A14" t="s">
        <v>46</v>
      </c>
      <c r="B14" s="2">
        <v>32534116</v>
      </c>
      <c r="C14" s="2">
        <v>10893712</v>
      </c>
      <c r="D14" s="2">
        <v>22772593</v>
      </c>
      <c r="E14" s="2">
        <v>35077410</v>
      </c>
      <c r="F14" s="2">
        <v>11378012</v>
      </c>
      <c r="G14" s="10">
        <v>23282337</v>
      </c>
      <c r="H14" s="10">
        <v>37187468</v>
      </c>
    </row>
    <row r="15" spans="1:8" x14ac:dyDescent="0.25">
      <c r="A15" t="s">
        <v>47</v>
      </c>
      <c r="B15" s="2">
        <v>1560243</v>
      </c>
      <c r="C15" s="2">
        <v>402488</v>
      </c>
      <c r="D15" s="2">
        <v>1992874</v>
      </c>
      <c r="E15" s="2">
        <v>3251293</v>
      </c>
      <c r="F15" s="2">
        <v>1881374</v>
      </c>
      <c r="G15" s="10">
        <v>4080028</v>
      </c>
      <c r="H15" s="10">
        <v>5323270</v>
      </c>
    </row>
    <row r="16" spans="1:8" x14ac:dyDescent="0.25">
      <c r="A16" t="s">
        <v>48</v>
      </c>
      <c r="B16" s="2">
        <v>3845116</v>
      </c>
      <c r="C16" s="2">
        <v>1386413</v>
      </c>
      <c r="D16" s="2">
        <v>3033251</v>
      </c>
      <c r="E16" s="2">
        <v>4551284</v>
      </c>
      <c r="F16" s="2">
        <v>1534187</v>
      </c>
      <c r="G16" s="10">
        <v>3183746</v>
      </c>
      <c r="H16" s="10">
        <v>4882016</v>
      </c>
    </row>
    <row r="17" spans="1:8" x14ac:dyDescent="0.25">
      <c r="A17" t="s">
        <v>49</v>
      </c>
      <c r="B17" s="2">
        <v>5448992</v>
      </c>
      <c r="C17" s="2">
        <v>1760355</v>
      </c>
      <c r="D17" s="2">
        <v>3380637</v>
      </c>
      <c r="E17" s="2">
        <v>4916696</v>
      </c>
      <c r="F17" s="2">
        <v>2360946</v>
      </c>
      <c r="G17" s="10">
        <v>4895617</v>
      </c>
      <c r="H17" s="10">
        <v>6394909</v>
      </c>
    </row>
    <row r="18" spans="1:8" x14ac:dyDescent="0.25">
      <c r="A18" t="s">
        <v>50</v>
      </c>
      <c r="B18" s="2">
        <v>6428710</v>
      </c>
      <c r="C18" s="2">
        <v>1500000</v>
      </c>
      <c r="D18" s="2">
        <v>3295000</v>
      </c>
      <c r="E18" s="2">
        <v>3295000</v>
      </c>
      <c r="F18" s="2">
        <v>0</v>
      </c>
    </row>
    <row r="19" spans="1:8" x14ac:dyDescent="0.25">
      <c r="A19" t="s">
        <v>51</v>
      </c>
      <c r="B19" s="2">
        <v>1424250</v>
      </c>
      <c r="C19" s="2">
        <v>176000</v>
      </c>
      <c r="D19" s="2">
        <v>761000</v>
      </c>
      <c r="E19" s="2">
        <v>1108750</v>
      </c>
      <c r="F19" s="2">
        <v>366500</v>
      </c>
      <c r="G19" s="10">
        <v>883500</v>
      </c>
      <c r="H19" s="10">
        <v>1210500</v>
      </c>
    </row>
    <row r="20" spans="1:8" x14ac:dyDescent="0.25">
      <c r="A20" t="s">
        <v>52</v>
      </c>
      <c r="B20" s="2">
        <v>233500</v>
      </c>
      <c r="C20" s="2">
        <v>0</v>
      </c>
      <c r="D20" s="2">
        <v>25300</v>
      </c>
      <c r="E20" s="2">
        <v>120175</v>
      </c>
      <c r="F20" s="2">
        <v>0</v>
      </c>
    </row>
    <row r="21" spans="1:8" x14ac:dyDescent="0.25">
      <c r="A21" t="s">
        <v>53</v>
      </c>
      <c r="B21" s="2">
        <v>15614227</v>
      </c>
      <c r="C21" s="2">
        <v>6833396</v>
      </c>
      <c r="D21" s="2">
        <v>14164697</v>
      </c>
      <c r="E21" s="2">
        <v>22109683</v>
      </c>
      <c r="F21" s="2">
        <v>5493118</v>
      </c>
      <c r="G21" s="10">
        <v>11058764</v>
      </c>
      <c r="H21" s="10">
        <v>14885839</v>
      </c>
    </row>
    <row r="22" spans="1:8" x14ac:dyDescent="0.25">
      <c r="A22" t="s">
        <v>54</v>
      </c>
      <c r="B22" s="2">
        <v>66986695</v>
      </c>
      <c r="C22" s="2">
        <v>7609866</v>
      </c>
      <c r="D22" s="2">
        <v>27353783</v>
      </c>
      <c r="E22" s="2">
        <v>44904168</v>
      </c>
      <c r="F22" s="2">
        <v>19352563</v>
      </c>
      <c r="G22" s="10">
        <v>30793148</v>
      </c>
      <c r="H22" s="10">
        <v>43942780</v>
      </c>
    </row>
    <row r="23" spans="1:8" x14ac:dyDescent="0.25">
      <c r="A23" s="1" t="s">
        <v>55</v>
      </c>
      <c r="B23" s="4">
        <f t="shared" ref="B23:D23" si="3">SUM(B13:B22)</f>
        <v>272486273</v>
      </c>
      <c r="C23" s="4">
        <f t="shared" si="3"/>
        <v>75389652</v>
      </c>
      <c r="D23" s="4">
        <f t="shared" si="3"/>
        <v>191354916</v>
      </c>
      <c r="E23" s="4">
        <f>SUM(E13:E22)</f>
        <v>286801374</v>
      </c>
      <c r="F23" s="4">
        <f>SUM(F13:F22)</f>
        <v>98795860</v>
      </c>
      <c r="G23" s="4">
        <f t="shared" ref="G23:H23" si="4">SUM(G13:G22)</f>
        <v>200850926</v>
      </c>
      <c r="H23" s="4">
        <f t="shared" si="4"/>
        <v>296322710</v>
      </c>
    </row>
    <row r="24" spans="1:8" x14ac:dyDescent="0.25">
      <c r="A24" s="1" t="s">
        <v>56</v>
      </c>
      <c r="B24" s="4">
        <f t="shared" ref="B24:H24" si="5">B12-B23</f>
        <v>286412314</v>
      </c>
      <c r="C24" s="4">
        <f t="shared" si="5"/>
        <v>138848929</v>
      </c>
      <c r="D24" s="4">
        <f t="shared" si="5"/>
        <v>147747762</v>
      </c>
      <c r="E24" s="4">
        <f>E12-E23</f>
        <v>287094587</v>
      </c>
      <c r="F24" s="4">
        <f t="shared" si="5"/>
        <v>13827357</v>
      </c>
      <c r="G24" s="4">
        <f t="shared" si="5"/>
        <v>-9743224</v>
      </c>
      <c r="H24" s="4">
        <f t="shared" si="5"/>
        <v>-128479147</v>
      </c>
    </row>
    <row r="25" spans="1:8" x14ac:dyDescent="0.25">
      <c r="A25" s="1" t="s">
        <v>57</v>
      </c>
      <c r="B25" s="2"/>
      <c r="C25" s="2"/>
      <c r="D25" s="2"/>
      <c r="E25" s="2"/>
      <c r="F25" s="2"/>
    </row>
    <row r="26" spans="1:8" x14ac:dyDescent="0.25">
      <c r="A26" t="s">
        <v>58</v>
      </c>
      <c r="B26" s="2">
        <v>317406595</v>
      </c>
      <c r="C26" s="2">
        <v>21916173</v>
      </c>
      <c r="D26" s="2">
        <v>34850809</v>
      </c>
      <c r="E26" s="2">
        <v>-1159241</v>
      </c>
      <c r="F26" s="2">
        <v>124861212</v>
      </c>
      <c r="G26" s="10">
        <v>62960895</v>
      </c>
      <c r="H26" s="10">
        <v>14278630</v>
      </c>
    </row>
    <row r="27" spans="1:8" x14ac:dyDescent="0.25">
      <c r="A27" t="s">
        <v>59</v>
      </c>
      <c r="B27" s="2">
        <v>204043872</v>
      </c>
      <c r="C27" s="2">
        <v>34233153</v>
      </c>
      <c r="D27" s="2">
        <v>11561238</v>
      </c>
      <c r="E27" s="2">
        <v>129180887</v>
      </c>
      <c r="F27" s="2">
        <v>-93214312</v>
      </c>
      <c r="G27" s="10">
        <v>-10879213</v>
      </c>
      <c r="H27" s="10">
        <v>151362791</v>
      </c>
    </row>
    <row r="28" spans="1:8" x14ac:dyDescent="0.25">
      <c r="A28" t="s">
        <v>60</v>
      </c>
      <c r="B28" s="2">
        <v>-10793826</v>
      </c>
      <c r="C28" s="2">
        <v>45011068</v>
      </c>
      <c r="D28" s="2">
        <v>69211823</v>
      </c>
      <c r="E28" s="2">
        <v>112433054</v>
      </c>
      <c r="F28" s="2">
        <v>-35070244</v>
      </c>
      <c r="G28" s="10">
        <v>-83922431</v>
      </c>
      <c r="H28" s="10">
        <v>-84077055</v>
      </c>
    </row>
    <row r="29" spans="1:8" x14ac:dyDescent="0.25">
      <c r="A29" s="1" t="s">
        <v>61</v>
      </c>
      <c r="B29" s="4">
        <f t="shared" ref="B29:D29" si="6">SUM(B26:B28)</f>
        <v>510656641</v>
      </c>
      <c r="C29" s="4">
        <f t="shared" si="6"/>
        <v>101160394</v>
      </c>
      <c r="D29" s="4">
        <f t="shared" si="6"/>
        <v>115623870</v>
      </c>
      <c r="E29" s="4">
        <f>SUM(E26:E28)</f>
        <v>240454700</v>
      </c>
      <c r="F29" s="4">
        <f>SUM(F26:F28)</f>
        <v>-3423344</v>
      </c>
      <c r="G29" s="4">
        <f t="shared" ref="G29:H29" si="7">SUM(G26:G28)</f>
        <v>-31840749</v>
      </c>
      <c r="H29" s="4">
        <f t="shared" si="7"/>
        <v>81564366</v>
      </c>
    </row>
    <row r="30" spans="1:8" x14ac:dyDescent="0.25">
      <c r="A30" s="1" t="s">
        <v>62</v>
      </c>
      <c r="B30" s="4">
        <f t="shared" ref="B30:D30" si="8">B24-B29</f>
        <v>-224244327</v>
      </c>
      <c r="C30" s="4">
        <f t="shared" si="8"/>
        <v>37688535</v>
      </c>
      <c r="D30" s="4">
        <f t="shared" si="8"/>
        <v>32123892</v>
      </c>
      <c r="E30" s="4">
        <f>E24-E29</f>
        <v>46639887</v>
      </c>
      <c r="F30" s="4">
        <f>F24-F29</f>
        <v>17250701</v>
      </c>
      <c r="G30" s="4">
        <f t="shared" ref="G30:H30" si="9">G24-G29</f>
        <v>22097525</v>
      </c>
      <c r="H30" s="4">
        <f t="shared" si="9"/>
        <v>-210043513</v>
      </c>
    </row>
    <row r="31" spans="1:8" x14ac:dyDescent="0.25">
      <c r="A31" s="1" t="s">
        <v>63</v>
      </c>
      <c r="B31" s="4">
        <f>SUM(B32:B33)</f>
        <v>86607737</v>
      </c>
      <c r="C31" s="4">
        <f t="shared" ref="C31:H31" si="10">SUM(C32:C33)</f>
        <v>8112380</v>
      </c>
      <c r="D31" s="4">
        <f t="shared" si="10"/>
        <v>24425739</v>
      </c>
      <c r="E31" s="4">
        <f t="shared" si="10"/>
        <v>30023270</v>
      </c>
      <c r="F31" s="4">
        <f t="shared" si="10"/>
        <v>8214919</v>
      </c>
      <c r="G31" s="4">
        <f t="shared" si="10"/>
        <v>12489110</v>
      </c>
      <c r="H31" s="4">
        <f t="shared" si="10"/>
        <v>16209728</v>
      </c>
    </row>
    <row r="32" spans="1:8" x14ac:dyDescent="0.25">
      <c r="A32" t="s">
        <v>64</v>
      </c>
      <c r="B32" s="2">
        <v>86736334</v>
      </c>
      <c r="C32" s="2">
        <v>8112380</v>
      </c>
      <c r="D32" s="2">
        <v>24425739</v>
      </c>
      <c r="E32" s="2">
        <v>30023270</v>
      </c>
      <c r="F32" s="2">
        <v>9947575</v>
      </c>
      <c r="G32" s="10">
        <v>14221766</v>
      </c>
      <c r="H32" s="10">
        <v>18533766</v>
      </c>
    </row>
    <row r="33" spans="1:8" x14ac:dyDescent="0.25">
      <c r="A33" t="s">
        <v>65</v>
      </c>
      <c r="B33" s="2">
        <v>-128597</v>
      </c>
      <c r="C33" s="2">
        <v>0</v>
      </c>
      <c r="D33" s="2">
        <v>0</v>
      </c>
      <c r="E33" s="2"/>
      <c r="F33" s="2">
        <v>-1732656</v>
      </c>
      <c r="G33" s="10">
        <v>-1732656</v>
      </c>
      <c r="H33" s="10">
        <v>-2324038</v>
      </c>
    </row>
    <row r="34" spans="1:8" x14ac:dyDescent="0.25">
      <c r="A34" s="1" t="s">
        <v>66</v>
      </c>
      <c r="B34" s="4">
        <f>B30-B31</f>
        <v>-310852064</v>
      </c>
      <c r="C34" s="4">
        <f t="shared" ref="C34:H34" si="11">C30-C31</f>
        <v>29576155</v>
      </c>
      <c r="D34" s="4">
        <f t="shared" si="11"/>
        <v>7698153</v>
      </c>
      <c r="E34" s="4">
        <f t="shared" si="11"/>
        <v>16616617</v>
      </c>
      <c r="F34" s="4">
        <f t="shared" si="11"/>
        <v>9035782</v>
      </c>
      <c r="G34" s="4">
        <f t="shared" si="11"/>
        <v>9608415</v>
      </c>
      <c r="H34" s="4">
        <f t="shared" si="11"/>
        <v>-226253241</v>
      </c>
    </row>
    <row r="36" spans="1:8" x14ac:dyDescent="0.25">
      <c r="A36" t="s">
        <v>105</v>
      </c>
      <c r="B36" s="12">
        <f>B34/('1'!B38/10)</f>
        <v>-1.9859000220288738</v>
      </c>
      <c r="C36" s="12">
        <f>C34/('1'!C38/10)</f>
        <v>0.18894932242119322</v>
      </c>
      <c r="D36" s="12">
        <f>D34/('1'!D38/10)</f>
        <v>4.6838272028258181E-2</v>
      </c>
      <c r="E36" s="12">
        <f>E34/('1'!E38/10)</f>
        <v>0.10110134563906166</v>
      </c>
      <c r="F36" s="12">
        <f>F34/('1'!F38/10)</f>
        <v>5.4976877609997976E-2</v>
      </c>
      <c r="G36" s="12">
        <f>G34/('1'!G38/10)</f>
        <v>5.5677122517344649E-2</v>
      </c>
      <c r="H36" s="12">
        <f>H34/('1'!H38/10)</f>
        <v>-1.3110517623461628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4" sqref="I14"/>
    </sheetView>
  </sheetViews>
  <sheetFormatPr defaultRowHeight="15" x14ac:dyDescent="0.25"/>
  <cols>
    <col min="1" max="1" width="52.5703125" customWidth="1"/>
    <col min="2" max="2" width="14.5703125" bestFit="1" customWidth="1"/>
    <col min="3" max="3" width="16" bestFit="1" customWidth="1"/>
    <col min="4" max="6" width="13.5703125" bestFit="1" customWidth="1"/>
    <col min="7" max="7" width="14" customWidth="1"/>
    <col min="8" max="8" width="13.42578125" customWidth="1"/>
  </cols>
  <sheetData>
    <row r="1" spans="1:8" x14ac:dyDescent="0.25">
      <c r="A1" s="1" t="s">
        <v>0</v>
      </c>
    </row>
    <row r="2" spans="1:8" x14ac:dyDescent="0.25">
      <c r="A2" s="1" t="s">
        <v>131</v>
      </c>
      <c r="B2" s="24" t="s">
        <v>129</v>
      </c>
      <c r="C2" s="24" t="s">
        <v>127</v>
      </c>
      <c r="D2" s="24" t="s">
        <v>128</v>
      </c>
      <c r="E2" s="24" t="s">
        <v>129</v>
      </c>
      <c r="F2" s="24" t="s">
        <v>130</v>
      </c>
      <c r="G2" s="24" t="s">
        <v>128</v>
      </c>
      <c r="H2" s="24" t="s">
        <v>129</v>
      </c>
    </row>
    <row r="3" spans="1:8" x14ac:dyDescent="0.25">
      <c r="A3" t="s">
        <v>132</v>
      </c>
      <c r="B3" s="19">
        <v>43008</v>
      </c>
      <c r="C3" s="19">
        <v>43190</v>
      </c>
      <c r="D3" s="19">
        <v>43281</v>
      </c>
      <c r="E3" s="19">
        <v>43373</v>
      </c>
      <c r="F3" s="19">
        <v>43555</v>
      </c>
      <c r="G3" s="25">
        <v>43646</v>
      </c>
      <c r="H3" s="25">
        <v>43738</v>
      </c>
    </row>
    <row r="4" spans="1:8" x14ac:dyDescent="0.25">
      <c r="A4" s="1"/>
    </row>
    <row r="5" spans="1:8" x14ac:dyDescent="0.25">
      <c r="A5" t="s">
        <v>119</v>
      </c>
      <c r="B5" s="10">
        <v>1369673901</v>
      </c>
      <c r="C5" s="10">
        <v>589184034</v>
      </c>
      <c r="D5" s="10">
        <v>1056645073</v>
      </c>
      <c r="E5" s="10">
        <v>1547238736</v>
      </c>
      <c r="F5" s="10">
        <v>622736644</v>
      </c>
      <c r="G5" s="10">
        <v>964532636</v>
      </c>
      <c r="H5" s="10">
        <v>1419210092</v>
      </c>
    </row>
    <row r="6" spans="1:8" x14ac:dyDescent="0.25">
      <c r="A6" t="s">
        <v>120</v>
      </c>
      <c r="B6" s="10">
        <v>-1164234479</v>
      </c>
      <c r="C6" s="10">
        <v>-432095177</v>
      </c>
      <c r="D6" s="10">
        <v>-829351278</v>
      </c>
      <c r="E6" s="10">
        <v>-1141083238</v>
      </c>
      <c r="F6" s="10">
        <v>-476269982</v>
      </c>
      <c r="G6" s="10">
        <v>-938316461</v>
      </c>
      <c r="H6" s="10">
        <v>-1345123496</v>
      </c>
    </row>
    <row r="7" spans="1:8" x14ac:dyDescent="0.25">
      <c r="A7" t="s">
        <v>70</v>
      </c>
      <c r="B7" s="10">
        <v>332342517</v>
      </c>
      <c r="C7" s="10">
        <v>35428988</v>
      </c>
      <c r="D7" s="10">
        <v>79703480</v>
      </c>
      <c r="E7" s="10">
        <v>160232305</v>
      </c>
      <c r="F7" s="10">
        <v>56736809</v>
      </c>
      <c r="G7" s="10">
        <v>79790253</v>
      </c>
      <c r="H7" s="10">
        <v>104630782</v>
      </c>
    </row>
    <row r="8" spans="1:8" x14ac:dyDescent="0.25">
      <c r="A8" t="s">
        <v>71</v>
      </c>
      <c r="B8" s="10">
        <v>0</v>
      </c>
      <c r="C8" s="10">
        <v>1378993</v>
      </c>
      <c r="D8" s="10">
        <v>4484487</v>
      </c>
      <c r="E8" s="10">
        <v>5210487</v>
      </c>
      <c r="F8" s="10">
        <v>1471295</v>
      </c>
      <c r="G8" s="10">
        <v>12361045</v>
      </c>
      <c r="H8" s="10">
        <v>34373660</v>
      </c>
    </row>
    <row r="9" spans="1:8" x14ac:dyDescent="0.25">
      <c r="A9" t="s">
        <v>72</v>
      </c>
      <c r="B9" s="10">
        <v>26486314</v>
      </c>
      <c r="C9" s="10">
        <v>7269564</v>
      </c>
      <c r="D9" s="10">
        <v>24560532</v>
      </c>
      <c r="E9" s="10">
        <v>32567205</v>
      </c>
      <c r="F9" s="10">
        <v>5371912</v>
      </c>
      <c r="G9" s="10">
        <v>19863998</v>
      </c>
      <c r="H9" s="10">
        <v>19923998</v>
      </c>
    </row>
    <row r="10" spans="1:8" x14ac:dyDescent="0.25">
      <c r="A10" t="s">
        <v>73</v>
      </c>
      <c r="B10" s="10">
        <v>-143578719</v>
      </c>
      <c r="C10" s="10">
        <v>-40222602</v>
      </c>
      <c r="D10" s="10">
        <v>-111765961</v>
      </c>
      <c r="E10" s="10">
        <v>-183482050</v>
      </c>
      <c r="F10" s="10">
        <v>-41784668</v>
      </c>
      <c r="G10" s="10">
        <v>-111831327</v>
      </c>
      <c r="H10" s="10">
        <v>-171594831</v>
      </c>
    </row>
    <row r="11" spans="1:8" x14ac:dyDescent="0.25">
      <c r="A11" t="s">
        <v>74</v>
      </c>
      <c r="B11" s="10">
        <v>-48753029</v>
      </c>
      <c r="C11" s="10">
        <v>-25688656</v>
      </c>
      <c r="D11" s="10">
        <v>-42531100</v>
      </c>
      <c r="E11" s="10">
        <v>-18019112</v>
      </c>
      <c r="F11" s="10">
        <v>5677968</v>
      </c>
      <c r="G11" s="10">
        <v>-19890864</v>
      </c>
      <c r="H11" s="10">
        <v>-42654593</v>
      </c>
    </row>
    <row r="12" spans="1:8" x14ac:dyDescent="0.25">
      <c r="A12" t="s">
        <v>75</v>
      </c>
      <c r="B12" s="10">
        <v>-254487821</v>
      </c>
      <c r="C12" s="10">
        <v>-10156969</v>
      </c>
      <c r="D12" s="10">
        <v>-33212372</v>
      </c>
      <c r="E12" s="10">
        <v>-48509754</v>
      </c>
      <c r="F12" s="10">
        <v>-16012070</v>
      </c>
      <c r="G12" s="10">
        <v>-25447029</v>
      </c>
      <c r="H12" s="10">
        <v>-30793935</v>
      </c>
    </row>
    <row r="13" spans="1:8" x14ac:dyDescent="0.25">
      <c r="A13" t="s">
        <v>76</v>
      </c>
      <c r="B13" s="10">
        <v>34124423</v>
      </c>
      <c r="C13" s="10">
        <v>1667724</v>
      </c>
      <c r="D13" s="10">
        <v>6245990</v>
      </c>
      <c r="E13" s="10">
        <v>2856163</v>
      </c>
      <c r="F13" s="10">
        <v>750224</v>
      </c>
      <c r="G13" s="10">
        <v>2839047</v>
      </c>
      <c r="H13" s="10">
        <v>4473009</v>
      </c>
    </row>
    <row r="14" spans="1:8" x14ac:dyDescent="0.25">
      <c r="A14" t="s">
        <v>125</v>
      </c>
      <c r="B14" s="10">
        <v>-66986695</v>
      </c>
      <c r="C14" s="10">
        <v>-8188354</v>
      </c>
      <c r="D14" s="10">
        <v>-30132957</v>
      </c>
      <c r="E14" s="10">
        <v>-49384386</v>
      </c>
      <c r="F14" s="10">
        <v>-21600437</v>
      </c>
      <c r="G14" s="10">
        <v>-30793148</v>
      </c>
      <c r="H14" s="10">
        <v>-43942780</v>
      </c>
    </row>
    <row r="15" spans="1:8" x14ac:dyDescent="0.25">
      <c r="A15" s="1" t="s">
        <v>77</v>
      </c>
      <c r="B15" s="11">
        <f t="shared" ref="B15:H15" si="0">SUM(B5:B14)</f>
        <v>84586412</v>
      </c>
      <c r="C15" s="11">
        <f t="shared" si="0"/>
        <v>118577545</v>
      </c>
      <c r="D15" s="11">
        <f t="shared" si="0"/>
        <v>124645894</v>
      </c>
      <c r="E15" s="11">
        <f t="shared" si="0"/>
        <v>307626356</v>
      </c>
      <c r="F15" s="11">
        <f t="shared" si="0"/>
        <v>137077695</v>
      </c>
      <c r="G15" s="11">
        <f t="shared" si="0"/>
        <v>-46891850</v>
      </c>
      <c r="H15" s="11">
        <f t="shared" si="0"/>
        <v>-51498094</v>
      </c>
    </row>
    <row r="16" spans="1:8" x14ac:dyDescent="0.25">
      <c r="A16" s="1"/>
    </row>
    <row r="17" spans="1:8" x14ac:dyDescent="0.25">
      <c r="A17" s="1" t="s">
        <v>78</v>
      </c>
    </row>
    <row r="18" spans="1:8" x14ac:dyDescent="0.25">
      <c r="A18" t="s">
        <v>79</v>
      </c>
      <c r="B18">
        <v>0</v>
      </c>
      <c r="C18">
        <v>0</v>
      </c>
      <c r="D18">
        <v>0</v>
      </c>
      <c r="F18">
        <v>0</v>
      </c>
    </row>
    <row r="19" spans="1:8" x14ac:dyDescent="0.25">
      <c r="A19" t="s">
        <v>80</v>
      </c>
      <c r="B19">
        <v>0</v>
      </c>
      <c r="C19">
        <v>0</v>
      </c>
      <c r="D19">
        <v>0</v>
      </c>
      <c r="F19">
        <v>0</v>
      </c>
    </row>
    <row r="20" spans="1:8" x14ac:dyDescent="0.25">
      <c r="A20" t="s">
        <v>81</v>
      </c>
      <c r="B20" s="10">
        <v>-927584587</v>
      </c>
      <c r="C20" s="10">
        <v>-45335292</v>
      </c>
      <c r="D20" s="10">
        <v>936388274</v>
      </c>
      <c r="E20" s="10">
        <v>1562982244</v>
      </c>
      <c r="F20" s="10">
        <v>222136488</v>
      </c>
      <c r="G20" s="10">
        <v>922472329</v>
      </c>
      <c r="H20" s="10">
        <v>1196986495</v>
      </c>
    </row>
    <row r="21" spans="1:8" x14ac:dyDescent="0.25">
      <c r="A21" t="s">
        <v>82</v>
      </c>
      <c r="B21" s="10">
        <v>149330942</v>
      </c>
      <c r="C21" s="10">
        <v>-122808105</v>
      </c>
      <c r="D21" s="10">
        <v>36311417</v>
      </c>
      <c r="E21" s="10">
        <v>-192614423</v>
      </c>
      <c r="F21" s="10">
        <v>64817346</v>
      </c>
      <c r="G21" s="10">
        <v>76626106</v>
      </c>
      <c r="H21" s="10">
        <v>-29130556</v>
      </c>
    </row>
    <row r="22" spans="1:8" x14ac:dyDescent="0.25">
      <c r="A22" t="s">
        <v>126</v>
      </c>
      <c r="B22" s="10">
        <v>830000000</v>
      </c>
      <c r="C22" s="10">
        <v>-1674092500</v>
      </c>
      <c r="D22" s="10">
        <v>-1444092500</v>
      </c>
      <c r="E22" s="10">
        <v>-1149492500</v>
      </c>
      <c r="F22" s="10">
        <v>-866825000</v>
      </c>
      <c r="G22" s="10">
        <v>-1021188750</v>
      </c>
      <c r="H22" s="10">
        <v>-1093047500</v>
      </c>
    </row>
    <row r="23" spans="1:8" x14ac:dyDescent="0.25">
      <c r="A23" t="s">
        <v>83</v>
      </c>
      <c r="B23" s="10">
        <v>-575049509</v>
      </c>
      <c r="C23" s="10">
        <v>145767200</v>
      </c>
      <c r="D23" s="10">
        <v>-325879932</v>
      </c>
      <c r="E23" s="10"/>
      <c r="F23" s="10">
        <v>241921499</v>
      </c>
      <c r="H23" s="10">
        <v>227937097</v>
      </c>
    </row>
    <row r="24" spans="1:8" x14ac:dyDescent="0.25">
      <c r="A24" t="s">
        <v>133</v>
      </c>
      <c r="B24" s="10"/>
      <c r="C24" s="10"/>
      <c r="D24" s="10"/>
      <c r="E24" s="10"/>
      <c r="F24" s="10"/>
      <c r="H24" s="10">
        <v>387518444</v>
      </c>
    </row>
    <row r="25" spans="1:8" x14ac:dyDescent="0.25">
      <c r="A25" t="s">
        <v>84</v>
      </c>
      <c r="B25" s="10">
        <v>0</v>
      </c>
      <c r="C25" s="10">
        <v>0</v>
      </c>
      <c r="D25" s="10">
        <v>0</v>
      </c>
      <c r="E25" s="10">
        <v>-178806875</v>
      </c>
      <c r="F25" s="10">
        <v>0</v>
      </c>
      <c r="G25" s="10">
        <v>121096547</v>
      </c>
    </row>
    <row r="26" spans="1:8" x14ac:dyDescent="0.25">
      <c r="A26" t="s">
        <v>85</v>
      </c>
      <c r="B26" s="10">
        <v>0</v>
      </c>
      <c r="C26" s="10">
        <v>0</v>
      </c>
      <c r="D26" s="10">
        <v>0</v>
      </c>
      <c r="F26" s="10">
        <v>0</v>
      </c>
    </row>
    <row r="27" spans="1:8" x14ac:dyDescent="0.25">
      <c r="A27" t="s">
        <v>121</v>
      </c>
      <c r="B27" s="10">
        <v>97224153</v>
      </c>
      <c r="C27" s="10">
        <v>118446906</v>
      </c>
      <c r="D27" s="10">
        <v>-246715772</v>
      </c>
      <c r="E27" s="10">
        <v>-270785474</v>
      </c>
      <c r="F27" s="10">
        <v>-59105428</v>
      </c>
      <c r="G27" s="10">
        <v>-378474261</v>
      </c>
      <c r="H27" s="10">
        <v>-437387514</v>
      </c>
    </row>
    <row r="28" spans="1:8" x14ac:dyDescent="0.25">
      <c r="A28" t="s">
        <v>86</v>
      </c>
      <c r="B28" s="11">
        <f t="shared" ref="B28:H28" si="1">SUM(B18:B27)</f>
        <v>-426079001</v>
      </c>
      <c r="C28" s="11">
        <f t="shared" si="1"/>
        <v>-1578021791</v>
      </c>
      <c r="D28" s="11">
        <f t="shared" si="1"/>
        <v>-1043988513</v>
      </c>
      <c r="E28" s="11">
        <f t="shared" si="1"/>
        <v>-228717028</v>
      </c>
      <c r="F28" s="11">
        <f t="shared" si="1"/>
        <v>-397055095</v>
      </c>
      <c r="G28" s="11">
        <f t="shared" si="1"/>
        <v>-279468029</v>
      </c>
      <c r="H28" s="11">
        <f t="shared" si="1"/>
        <v>252876466</v>
      </c>
    </row>
    <row r="29" spans="1:8" x14ac:dyDescent="0.25">
      <c r="A29" s="1" t="s">
        <v>87</v>
      </c>
      <c r="B29" s="11">
        <f t="shared" ref="B29:H29" si="2">B15+B28</f>
        <v>-341492589</v>
      </c>
      <c r="C29" s="11">
        <f t="shared" si="2"/>
        <v>-1459444246</v>
      </c>
      <c r="D29" s="11">
        <f t="shared" si="2"/>
        <v>-919342619</v>
      </c>
      <c r="E29" s="11">
        <f t="shared" si="2"/>
        <v>78909328</v>
      </c>
      <c r="F29" s="11">
        <f t="shared" si="2"/>
        <v>-259977400</v>
      </c>
      <c r="G29" s="11">
        <f t="shared" si="2"/>
        <v>-326359879</v>
      </c>
      <c r="H29" s="11">
        <f t="shared" si="2"/>
        <v>201378372</v>
      </c>
    </row>
    <row r="30" spans="1:8" x14ac:dyDescent="0.25">
      <c r="A30" s="1" t="s">
        <v>88</v>
      </c>
    </row>
    <row r="31" spans="1:8" x14ac:dyDescent="0.25">
      <c r="A31" t="s">
        <v>89</v>
      </c>
      <c r="B31" s="10">
        <v>2963664642</v>
      </c>
      <c r="C31" s="10">
        <v>241794396</v>
      </c>
      <c r="D31" s="10">
        <v>414342619</v>
      </c>
      <c r="E31" s="10">
        <v>673393850</v>
      </c>
      <c r="F31" s="10">
        <v>348607583</v>
      </c>
      <c r="G31" s="10">
        <v>819355475</v>
      </c>
      <c r="H31" s="10">
        <v>885344203</v>
      </c>
    </row>
    <row r="32" spans="1:8" x14ac:dyDescent="0.25">
      <c r="A32" t="s">
        <v>124</v>
      </c>
      <c r="B32" s="10">
        <v>-2940983985</v>
      </c>
      <c r="C32" s="10">
        <v>-183155344</v>
      </c>
      <c r="D32" s="10">
        <v>-323251206</v>
      </c>
      <c r="E32" s="10">
        <v>-479345678</v>
      </c>
      <c r="F32" s="10">
        <v>-116039973</v>
      </c>
      <c r="G32" s="10">
        <v>-458481241</v>
      </c>
      <c r="H32" s="10">
        <v>-558229741</v>
      </c>
    </row>
    <row r="33" spans="1:8" x14ac:dyDescent="0.25">
      <c r="A33" t="s">
        <v>90</v>
      </c>
      <c r="B33" s="10">
        <v>-26068661</v>
      </c>
      <c r="C33" s="10">
        <v>-3246152</v>
      </c>
      <c r="D33" s="10">
        <v>-11161199</v>
      </c>
      <c r="E33" s="10">
        <v>-12548819</v>
      </c>
      <c r="F33" s="10">
        <v>-3254711</v>
      </c>
      <c r="G33" s="10">
        <v>-41203934</v>
      </c>
      <c r="H33" s="10">
        <v>-42227824</v>
      </c>
    </row>
    <row r="34" spans="1:8" x14ac:dyDescent="0.25">
      <c r="A34" t="s">
        <v>103</v>
      </c>
      <c r="B34" s="10">
        <v>128281</v>
      </c>
      <c r="C34" s="10">
        <v>0</v>
      </c>
      <c r="D34" s="10">
        <v>0</v>
      </c>
      <c r="E34" s="10"/>
      <c r="F34" s="10">
        <v>13330</v>
      </c>
      <c r="G34" s="10">
        <v>13329</v>
      </c>
      <c r="H34" s="10">
        <v>13329</v>
      </c>
    </row>
    <row r="35" spans="1:8" x14ac:dyDescent="0.25">
      <c r="A35" t="s">
        <v>91</v>
      </c>
      <c r="B35" s="10">
        <v>0</v>
      </c>
      <c r="C35" s="10">
        <v>0</v>
      </c>
      <c r="D35" s="10">
        <v>0</v>
      </c>
      <c r="E35" s="10"/>
      <c r="F35" s="10">
        <v>0</v>
      </c>
    </row>
    <row r="36" spans="1:8" x14ac:dyDescent="0.25">
      <c r="A36" s="1" t="s">
        <v>92</v>
      </c>
      <c r="B36" s="11">
        <f>SUM(B31:B35)</f>
        <v>-3259723</v>
      </c>
      <c r="C36" s="11">
        <f t="shared" ref="C36:H36" si="3">SUM(C31:C35)</f>
        <v>55392900</v>
      </c>
      <c r="D36" s="11">
        <f t="shared" si="3"/>
        <v>79930214</v>
      </c>
      <c r="E36" s="11">
        <f t="shared" si="3"/>
        <v>181499353</v>
      </c>
      <c r="F36" s="11">
        <f t="shared" si="3"/>
        <v>229326229</v>
      </c>
      <c r="G36" s="11">
        <f t="shared" si="3"/>
        <v>319683629</v>
      </c>
      <c r="H36" s="11">
        <f t="shared" si="3"/>
        <v>284899967</v>
      </c>
    </row>
    <row r="37" spans="1:8" x14ac:dyDescent="0.25">
      <c r="A37" s="1" t="s">
        <v>93</v>
      </c>
    </row>
    <row r="38" spans="1:8" x14ac:dyDescent="0.25">
      <c r="A38" t="s">
        <v>94</v>
      </c>
      <c r="B38" s="10">
        <v>0</v>
      </c>
      <c r="C38" s="10">
        <v>0</v>
      </c>
      <c r="D38" s="10">
        <v>0</v>
      </c>
      <c r="E38" s="10"/>
      <c r="F38" s="10">
        <v>0</v>
      </c>
    </row>
    <row r="39" spans="1:8" x14ac:dyDescent="0.25">
      <c r="A39" t="s">
        <v>134</v>
      </c>
      <c r="B39" s="10">
        <v>0</v>
      </c>
      <c r="C39" s="10">
        <v>0</v>
      </c>
      <c r="D39" s="10">
        <v>0</v>
      </c>
      <c r="E39" s="10"/>
      <c r="F39" s="10">
        <v>0</v>
      </c>
      <c r="G39" s="10">
        <v>221145081</v>
      </c>
      <c r="H39" s="10">
        <v>258777548</v>
      </c>
    </row>
    <row r="40" spans="1:8" x14ac:dyDescent="0.25">
      <c r="A40" t="s">
        <v>95</v>
      </c>
      <c r="B40" s="10">
        <v>-100000000</v>
      </c>
      <c r="C40" s="10">
        <v>0</v>
      </c>
      <c r="D40" s="10">
        <v>0</v>
      </c>
      <c r="F40" s="10">
        <v>0</v>
      </c>
    </row>
    <row r="41" spans="1:8" x14ac:dyDescent="0.25">
      <c r="A41" t="s">
        <v>96</v>
      </c>
      <c r="C41" s="2">
        <v>0</v>
      </c>
      <c r="D41" s="10">
        <v>0</v>
      </c>
      <c r="E41" s="10"/>
      <c r="F41" s="10">
        <v>0</v>
      </c>
    </row>
    <row r="42" spans="1:8" x14ac:dyDescent="0.25">
      <c r="A42" t="s">
        <v>97</v>
      </c>
      <c r="B42" s="10">
        <v>-1081175446</v>
      </c>
      <c r="C42" s="2">
        <v>-651517585</v>
      </c>
      <c r="D42" s="10">
        <v>-977621121</v>
      </c>
      <c r="E42" s="10">
        <v>-1650726795</v>
      </c>
      <c r="F42" s="10">
        <v>-704446192</v>
      </c>
      <c r="G42" s="10">
        <v>-888053350</v>
      </c>
      <c r="H42" s="10">
        <v>-1089882979</v>
      </c>
    </row>
    <row r="43" spans="1:8" x14ac:dyDescent="0.25">
      <c r="A43" t="s">
        <v>122</v>
      </c>
      <c r="B43" s="10">
        <v>1842192348</v>
      </c>
      <c r="C43" s="2">
        <v>352189010</v>
      </c>
      <c r="D43" s="10">
        <v>447553300</v>
      </c>
      <c r="E43" s="10">
        <v>492977274</v>
      </c>
      <c r="F43" s="10">
        <v>240107724</v>
      </c>
    </row>
    <row r="44" spans="1:8" x14ac:dyDescent="0.25">
      <c r="A44" t="s">
        <v>98</v>
      </c>
      <c r="B44" s="10">
        <v>893549716</v>
      </c>
      <c r="C44" s="10">
        <v>945000000</v>
      </c>
      <c r="D44" s="10">
        <v>590000000</v>
      </c>
      <c r="E44" s="10">
        <v>354600000</v>
      </c>
      <c r="F44" s="10">
        <v>-110000000</v>
      </c>
      <c r="G44" s="10">
        <v>426800000</v>
      </c>
    </row>
    <row r="45" spans="1:8" x14ac:dyDescent="0.25">
      <c r="A45" s="1" t="s">
        <v>99</v>
      </c>
      <c r="B45" s="11">
        <f>SUM(B38:B44)</f>
        <v>1554566618</v>
      </c>
      <c r="C45" s="11">
        <f t="shared" ref="C45:H45" si="4">SUM(C38:C44)</f>
        <v>645671425</v>
      </c>
      <c r="D45" s="11">
        <f t="shared" si="4"/>
        <v>59932179</v>
      </c>
      <c r="E45" s="11">
        <f t="shared" si="4"/>
        <v>-803149521</v>
      </c>
      <c r="F45" s="11">
        <f t="shared" si="4"/>
        <v>-574338468</v>
      </c>
      <c r="G45" s="11">
        <f t="shared" si="4"/>
        <v>-240108269</v>
      </c>
      <c r="H45" s="11">
        <f t="shared" si="4"/>
        <v>-831105431</v>
      </c>
    </row>
    <row r="46" spans="1:8" x14ac:dyDescent="0.25">
      <c r="A46" s="1" t="s">
        <v>100</v>
      </c>
      <c r="B46" s="11">
        <f>B29+B36+B45</f>
        <v>1209814306</v>
      </c>
      <c r="C46" s="11">
        <f t="shared" ref="C46:H46" si="5">C29+C36+C45</f>
        <v>-758379921</v>
      </c>
      <c r="D46" s="11">
        <f t="shared" si="5"/>
        <v>-779480226</v>
      </c>
      <c r="E46" s="11">
        <f t="shared" si="5"/>
        <v>-542740840</v>
      </c>
      <c r="F46" s="11">
        <f t="shared" si="5"/>
        <v>-604989639</v>
      </c>
      <c r="G46" s="11">
        <f t="shared" si="5"/>
        <v>-246784519</v>
      </c>
      <c r="H46" s="11">
        <f t="shared" si="5"/>
        <v>-344827092</v>
      </c>
    </row>
    <row r="47" spans="1:8" ht="30" x14ac:dyDescent="0.25">
      <c r="A47" s="7" t="s">
        <v>101</v>
      </c>
      <c r="B47" s="10">
        <v>0</v>
      </c>
      <c r="C47">
        <v>0</v>
      </c>
      <c r="D47">
        <v>0</v>
      </c>
      <c r="E47" s="10">
        <v>0</v>
      </c>
      <c r="F47" s="10">
        <v>0</v>
      </c>
    </row>
    <row r="48" spans="1:8" x14ac:dyDescent="0.25">
      <c r="A48" s="20" t="s">
        <v>123</v>
      </c>
      <c r="B48" s="21">
        <v>2009066952</v>
      </c>
      <c r="C48" s="21">
        <v>4056337973</v>
      </c>
      <c r="D48" s="21">
        <v>4056337973</v>
      </c>
      <c r="E48" s="21">
        <v>4056337973</v>
      </c>
      <c r="F48" s="21">
        <v>3377758866</v>
      </c>
      <c r="G48" s="10">
        <v>3377758866</v>
      </c>
      <c r="H48" s="10">
        <v>3377758866</v>
      </c>
    </row>
    <row r="49" spans="1:8" x14ac:dyDescent="0.25">
      <c r="A49" s="1" t="s">
        <v>102</v>
      </c>
      <c r="B49" s="11">
        <f>SUM(B46:B48)</f>
        <v>3218881258</v>
      </c>
      <c r="C49" s="11">
        <f t="shared" ref="C49:H49" si="6">SUM(C46:C48)</f>
        <v>3297958052</v>
      </c>
      <c r="D49" s="11">
        <f t="shared" si="6"/>
        <v>3276857747</v>
      </c>
      <c r="E49" s="11">
        <f t="shared" si="6"/>
        <v>3513597133</v>
      </c>
      <c r="F49" s="11">
        <f t="shared" si="6"/>
        <v>2772769227</v>
      </c>
      <c r="G49" s="11">
        <f t="shared" si="6"/>
        <v>3130974347</v>
      </c>
      <c r="H49" s="11">
        <f t="shared" si="6"/>
        <v>3032931774</v>
      </c>
    </row>
    <row r="50" spans="1:8" x14ac:dyDescent="0.25">
      <c r="A50" t="s">
        <v>107</v>
      </c>
      <c r="B50" s="12">
        <f>B29/('1'!B38/10)</f>
        <v>-2.1816491461925671</v>
      </c>
      <c r="C50" s="12">
        <f>C29/('1'!C38/10)</f>
        <v>-9.323761029559428</v>
      </c>
      <c r="D50" s="12">
        <f>D29/('1'!D38/10)</f>
        <v>-5.5936040340966615</v>
      </c>
      <c r="E50" s="12">
        <f>E29/('1'!E38/10)</f>
        <v>0.48011212175583545</v>
      </c>
      <c r="F50" s="12">
        <f>F29/('1'!F38/10)</f>
        <v>-1.581793994273599</v>
      </c>
      <c r="G50" s="12">
        <f>G29/('1'!G38/10)</f>
        <v>-1.8911317806140528</v>
      </c>
      <c r="H50" s="12">
        <f>H29/('1'!H38/10)</f>
        <v>1.1669113261851625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0" sqref="C10"/>
    </sheetView>
  </sheetViews>
  <sheetFormatPr defaultRowHeight="15" x14ac:dyDescent="0.25"/>
  <cols>
    <col min="1" max="1" width="34.5703125" bestFit="1" customWidth="1"/>
  </cols>
  <sheetData>
    <row r="1" spans="1:7" ht="15.75" x14ac:dyDescent="0.25">
      <c r="A1" s="15" t="s">
        <v>108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5">
      <c r="A2" t="s">
        <v>109</v>
      </c>
      <c r="B2" s="16" t="e">
        <f>'2'!#REF!/'2'!#REF!</f>
        <v>#REF!</v>
      </c>
      <c r="C2" s="16">
        <f>'2'!B8/'2'!B6</f>
        <v>0.11668404636121042</v>
      </c>
      <c r="D2" s="16">
        <f>'2'!C8/'2'!C6</f>
        <v>0.27243577923163426</v>
      </c>
      <c r="E2" s="16">
        <f>'2'!D8/'2'!D6</f>
        <v>0.22105629762504778</v>
      </c>
      <c r="F2" s="16">
        <f>'2'!E8/'2'!E6</f>
        <v>0.23437460870882929</v>
      </c>
      <c r="G2" s="16">
        <f>'2'!F8/'2'!F6</f>
        <v>0.18925408550809725</v>
      </c>
    </row>
    <row r="3" spans="1:7" x14ac:dyDescent="0.25">
      <c r="A3" t="s">
        <v>110</v>
      </c>
      <c r="B3" s="16" t="e">
        <f>'2'!#REF!/'2'!#REF!</f>
        <v>#REF!</v>
      </c>
      <c r="C3" s="16">
        <f>'2'!B24/'2'!B12</f>
        <v>0.51245846860586175</v>
      </c>
      <c r="D3" s="16">
        <f>'2'!C24/'2'!C12</f>
        <v>0.64810422264699374</v>
      </c>
      <c r="E3" s="16">
        <f>'2'!D24/'2'!D12</f>
        <v>0.43570213857172785</v>
      </c>
      <c r="F3" s="16">
        <f>'2'!E24/'2'!E12</f>
        <v>0.50025545832339458</v>
      </c>
      <c r="G3" s="16">
        <f>'2'!F24/'2'!F12</f>
        <v>0.12277536877675942</v>
      </c>
    </row>
    <row r="4" spans="1:7" x14ac:dyDescent="0.25">
      <c r="A4" t="s">
        <v>111</v>
      </c>
      <c r="B4" s="16" t="e">
        <f>'2'!#REF!/'2'!#REF!</f>
        <v>#REF!</v>
      </c>
      <c r="C4" s="16">
        <f>'2'!B34/'2'!B12</f>
        <v>-0.55618688475947065</v>
      </c>
      <c r="D4" s="16">
        <f>'2'!C34/'2'!C12</f>
        <v>0.13805242203317244</v>
      </c>
      <c r="E4" s="16">
        <f>'2'!D34/'2'!D12</f>
        <v>2.2701539974272926E-2</v>
      </c>
      <c r="F4" s="16">
        <f>'2'!E34/'2'!E12</f>
        <v>2.8954058103224743E-2</v>
      </c>
      <c r="G4" s="16">
        <f>'2'!F34/'2'!F12</f>
        <v>8.023018912698969E-2</v>
      </c>
    </row>
    <row r="5" spans="1:7" x14ac:dyDescent="0.25">
      <c r="A5" t="s">
        <v>112</v>
      </c>
      <c r="B5" s="16" t="e">
        <f>'2'!#REF!/'1'!#REF!</f>
        <v>#REF!</v>
      </c>
      <c r="C5" s="16">
        <f>'2'!B34/'1'!B26</f>
        <v>-1.2281309849665719E-2</v>
      </c>
      <c r="D5" s="16">
        <f>'2'!C34/'1'!C26</f>
        <v>1.1588057978621261E-3</v>
      </c>
      <c r="E5" s="16">
        <f>'2'!D34/'1'!D26</f>
        <v>3.1628475936391491E-4</v>
      </c>
      <c r="F5" s="16">
        <f>'2'!E34/'1'!E26</f>
        <v>6.890407622072921E-4</v>
      </c>
      <c r="G5" s="16">
        <f>'2'!F34/'1'!F26</f>
        <v>4.0936587085075329E-4</v>
      </c>
    </row>
    <row r="6" spans="1:7" x14ac:dyDescent="0.25">
      <c r="A6" t="s">
        <v>113</v>
      </c>
      <c r="B6" s="16" t="e">
        <f>'2'!#REF!/'1'!#REF!</f>
        <v>#REF!</v>
      </c>
      <c r="C6" s="16">
        <f>'2'!B34/'1'!B45</f>
        <v>-0.14865541342058475</v>
      </c>
      <c r="D6" s="16">
        <f>'2'!C34/'1'!C45</f>
        <v>1.2763697714355012E-2</v>
      </c>
      <c r="E6" s="16">
        <f>'2'!D34/'1'!D45</f>
        <v>3.3538313488219325E-3</v>
      </c>
      <c r="F6" s="16">
        <f>'2'!E34/'1'!E45</f>
        <v>7.2112926281106098E-3</v>
      </c>
      <c r="G6" s="16">
        <f>'2'!F34/'1'!F45</f>
        <v>3.9109869152841245E-3</v>
      </c>
    </row>
    <row r="7" spans="1:7" x14ac:dyDescent="0.25">
      <c r="A7" t="s">
        <v>114</v>
      </c>
      <c r="B7" s="17">
        <v>0.13550000000000001</v>
      </c>
      <c r="C7" s="17">
        <v>0.15670000000000001</v>
      </c>
      <c r="D7" s="17">
        <v>0.13439999999999999</v>
      </c>
      <c r="E7" s="17">
        <v>0.13339999999999999</v>
      </c>
      <c r="F7" s="17">
        <v>0.1183</v>
      </c>
      <c r="G7" s="17">
        <v>0.1134</v>
      </c>
    </row>
    <row r="8" spans="1:7" x14ac:dyDescent="0.25">
      <c r="A8" t="s">
        <v>115</v>
      </c>
      <c r="B8" s="17">
        <v>0.1555</v>
      </c>
      <c r="C8" s="17">
        <v>8.2600000000000007E-2</v>
      </c>
      <c r="D8" s="17">
        <v>8.5099999999999995E-2</v>
      </c>
      <c r="E8" s="17">
        <v>7.7799999999999994E-2</v>
      </c>
      <c r="F8" s="17">
        <v>8.4400000000000003E-2</v>
      </c>
      <c r="G8" s="17">
        <v>8.7300000000000003E-2</v>
      </c>
    </row>
    <row r="9" spans="1:7" x14ac:dyDescent="0.25">
      <c r="A9" t="s">
        <v>116</v>
      </c>
      <c r="B9" s="18">
        <v>1.52</v>
      </c>
      <c r="C9" s="18">
        <v>1.3</v>
      </c>
      <c r="D9" s="18">
        <v>1.34</v>
      </c>
      <c r="E9" s="18">
        <v>1.22</v>
      </c>
      <c r="F9" s="18">
        <v>1.25</v>
      </c>
      <c r="G9" s="18">
        <v>1.1299999999999999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2018-06-11T04:46:28Z</dcterms:created>
  <dcterms:modified xsi:type="dcterms:W3CDTF">2020-04-13T06:55:15Z</dcterms:modified>
</cp:coreProperties>
</file>