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FI\Q\"/>
    </mc:Choice>
  </mc:AlternateContent>
  <bookViews>
    <workbookView xWindow="120" yWindow="75" windowWidth="9555" windowHeight="7500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I14" i="2" l="1"/>
  <c r="I47" i="3"/>
  <c r="I41" i="3"/>
  <c r="I35" i="3"/>
  <c r="I27" i="3"/>
  <c r="I17" i="3"/>
  <c r="I41" i="2"/>
  <c r="J34" i="2"/>
  <c r="I33" i="2"/>
  <c r="I27" i="2"/>
  <c r="I54" i="1"/>
  <c r="I49" i="1"/>
  <c r="I53" i="1" s="1"/>
  <c r="I41" i="1"/>
  <c r="I23" i="1"/>
  <c r="I19" i="1"/>
  <c r="I14" i="1"/>
  <c r="I10" i="1"/>
  <c r="I28" i="3" l="1"/>
  <c r="I46" i="3" s="1"/>
  <c r="I50" i="1"/>
  <c r="I27" i="1"/>
  <c r="H14" i="2"/>
  <c r="H49" i="1"/>
  <c r="G47" i="3"/>
  <c r="H47" i="3"/>
  <c r="G41" i="3"/>
  <c r="H41" i="3"/>
  <c r="G35" i="3"/>
  <c r="H35" i="3"/>
  <c r="G27" i="3"/>
  <c r="H27" i="3"/>
  <c r="G17" i="3"/>
  <c r="H17" i="3"/>
  <c r="G34" i="2"/>
  <c r="G39" i="2" s="1"/>
  <c r="G40" i="2" s="1"/>
  <c r="G33" i="2"/>
  <c r="H33" i="2"/>
  <c r="G41" i="2"/>
  <c r="H41" i="2"/>
  <c r="G38" i="2"/>
  <c r="H38" i="2"/>
  <c r="I38" i="2"/>
  <c r="G28" i="2"/>
  <c r="G27" i="2"/>
  <c r="H27" i="2"/>
  <c r="I42" i="3" l="1"/>
  <c r="I45" i="3" s="1"/>
  <c r="H28" i="3"/>
  <c r="H46" i="3" s="1"/>
  <c r="H28" i="2"/>
  <c r="H34" i="2" s="1"/>
  <c r="H39" i="2" s="1"/>
  <c r="H40" i="2" s="1"/>
  <c r="G28" i="3"/>
  <c r="G46" i="3" s="1"/>
  <c r="C14" i="2"/>
  <c r="D14" i="2"/>
  <c r="E14" i="2"/>
  <c r="F14" i="2"/>
  <c r="B14" i="2"/>
  <c r="B7" i="2"/>
  <c r="G7" i="2"/>
  <c r="G14" i="2" s="1"/>
  <c r="H7" i="2"/>
  <c r="I7" i="2"/>
  <c r="I28" i="2" s="1"/>
  <c r="I34" i="2" s="1"/>
  <c r="I39" i="2" s="1"/>
  <c r="I40" i="2" s="1"/>
  <c r="G54" i="1"/>
  <c r="H54" i="1"/>
  <c r="G53" i="1"/>
  <c r="H53" i="1"/>
  <c r="D49" i="1"/>
  <c r="E49" i="1"/>
  <c r="F49" i="1"/>
  <c r="G49" i="1"/>
  <c r="C49" i="1"/>
  <c r="C50" i="1"/>
  <c r="G50" i="1"/>
  <c r="G14" i="1"/>
  <c r="H14" i="1"/>
  <c r="G41" i="1"/>
  <c r="H41" i="1"/>
  <c r="H50" i="1" s="1"/>
  <c r="G23" i="1"/>
  <c r="H23" i="1"/>
  <c r="G19" i="1"/>
  <c r="H19" i="1"/>
  <c r="G10" i="1"/>
  <c r="H10" i="1"/>
  <c r="H42" i="3" l="1"/>
  <c r="H45" i="3" s="1"/>
  <c r="H27" i="1"/>
  <c r="G42" i="3"/>
  <c r="G45" i="3" s="1"/>
  <c r="G27" i="1"/>
  <c r="C54" i="1"/>
  <c r="D54" i="1"/>
  <c r="E54" i="1"/>
  <c r="F54" i="1"/>
  <c r="B100" i="1"/>
  <c r="C100" i="1"/>
  <c r="D100" i="1"/>
  <c r="E100" i="1"/>
  <c r="E111" i="1" s="1"/>
  <c r="E124" i="1" s="1"/>
  <c r="E127" i="1" s="1"/>
  <c r="F100" i="1"/>
  <c r="B110" i="1"/>
  <c r="C110" i="1"/>
  <c r="D110" i="1"/>
  <c r="D111" i="1" s="1"/>
  <c r="E110" i="1"/>
  <c r="F110" i="1"/>
  <c r="F111" i="1" s="1"/>
  <c r="B111" i="1"/>
  <c r="C111" i="1"/>
  <c r="B117" i="1"/>
  <c r="B124" i="1" s="1"/>
  <c r="B127" i="1" s="1"/>
  <c r="C117" i="1"/>
  <c r="D117" i="1"/>
  <c r="E117" i="1"/>
  <c r="F117" i="1"/>
  <c r="B123" i="1"/>
  <c r="C123" i="1"/>
  <c r="D123" i="1"/>
  <c r="E123" i="1"/>
  <c r="F123" i="1"/>
  <c r="B54" i="1"/>
  <c r="C41" i="2"/>
  <c r="D41" i="2"/>
  <c r="E41" i="2"/>
  <c r="F41" i="2"/>
  <c r="B41" i="2"/>
  <c r="C47" i="3"/>
  <c r="D47" i="3"/>
  <c r="E47" i="3"/>
  <c r="F47" i="3"/>
  <c r="B47" i="3"/>
  <c r="C124" i="1" l="1"/>
  <c r="C127" i="1" s="1"/>
  <c r="F124" i="1"/>
  <c r="F127" i="1" s="1"/>
  <c r="D124" i="1"/>
  <c r="D127" i="1" s="1"/>
  <c r="B33" i="2"/>
  <c r="B38" i="2"/>
  <c r="F38" i="2" l="1"/>
  <c r="F27" i="2"/>
  <c r="D19" i="1"/>
  <c r="F10" i="1"/>
  <c r="F14" i="1"/>
  <c r="F19" i="1"/>
  <c r="F23" i="1"/>
  <c r="F39" i="1"/>
  <c r="F41" i="1" s="1"/>
  <c r="F27" i="1" l="1"/>
  <c r="F50" i="1"/>
  <c r="B39" i="1" l="1"/>
  <c r="B41" i="1" s="1"/>
  <c r="B10" i="1"/>
  <c r="B50" i="1" l="1"/>
  <c r="C7" i="2"/>
  <c r="D7" i="2"/>
  <c r="E7" i="2"/>
  <c r="F7" i="2"/>
  <c r="D6" i="4" l="1"/>
  <c r="C6" i="4"/>
  <c r="F6" i="4"/>
  <c r="B6" i="4"/>
  <c r="E6" i="4"/>
  <c r="F41" i="3" l="1"/>
  <c r="E41" i="3"/>
  <c r="D41" i="3"/>
  <c r="C41" i="3"/>
  <c r="B41" i="3"/>
  <c r="F35" i="3"/>
  <c r="E35" i="3"/>
  <c r="D35" i="3"/>
  <c r="C35" i="3"/>
  <c r="B35" i="3"/>
  <c r="F27" i="3"/>
  <c r="E27" i="3"/>
  <c r="D27" i="3"/>
  <c r="C27" i="3"/>
  <c r="B27" i="3"/>
  <c r="F17" i="3"/>
  <c r="F28" i="3" s="1"/>
  <c r="E17" i="3"/>
  <c r="D17" i="3"/>
  <c r="C17" i="3"/>
  <c r="B17" i="3"/>
  <c r="E38" i="2"/>
  <c r="D38" i="2"/>
  <c r="C38" i="2"/>
  <c r="F33" i="2"/>
  <c r="E33" i="2"/>
  <c r="D33" i="2"/>
  <c r="C33" i="2"/>
  <c r="E27" i="2"/>
  <c r="E28" i="2" s="1"/>
  <c r="D27" i="2"/>
  <c r="C27" i="2"/>
  <c r="B27" i="2"/>
  <c r="B53" i="1"/>
  <c r="F42" i="3" l="1"/>
  <c r="F45" i="3" s="1"/>
  <c r="F46" i="3"/>
  <c r="B28" i="3"/>
  <c r="C28" i="3"/>
  <c r="D28" i="3"/>
  <c r="E28" i="3"/>
  <c r="C39" i="1"/>
  <c r="C41" i="1" s="1"/>
  <c r="D39" i="1"/>
  <c r="D41" i="1" s="1"/>
  <c r="E42" i="3" l="1"/>
  <c r="E45" i="3" s="1"/>
  <c r="E46" i="3"/>
  <c r="D42" i="3"/>
  <c r="D45" i="3" s="1"/>
  <c r="D46" i="3"/>
  <c r="C42" i="3"/>
  <c r="C45" i="3" s="1"/>
  <c r="C46" i="3"/>
  <c r="B42" i="3"/>
  <c r="B45" i="3" s="1"/>
  <c r="B46" i="3"/>
  <c r="E39" i="1"/>
  <c r="E41" i="1" s="1"/>
  <c r="B23" i="1"/>
  <c r="C23" i="1"/>
  <c r="D23" i="1"/>
  <c r="E23" i="1"/>
  <c r="B19" i="1"/>
  <c r="C19" i="1"/>
  <c r="E19" i="1"/>
  <c r="B14" i="1"/>
  <c r="C14" i="1"/>
  <c r="D14" i="1"/>
  <c r="E14" i="1"/>
  <c r="C10" i="1"/>
  <c r="D10" i="1"/>
  <c r="E10" i="1"/>
  <c r="B27" i="1" l="1"/>
  <c r="D27" i="1"/>
  <c r="E50" i="1"/>
  <c r="C27" i="1"/>
  <c r="E53" i="1"/>
  <c r="F53" i="1"/>
  <c r="C53" i="1"/>
  <c r="D53" i="1"/>
  <c r="D50" i="1"/>
  <c r="E27" i="1"/>
  <c r="B28" i="2" l="1"/>
  <c r="C28" i="2"/>
  <c r="F28" i="2"/>
  <c r="D28" i="2"/>
  <c r="D34" i="2" l="1"/>
  <c r="D39" i="2" s="1"/>
  <c r="D7" i="4"/>
  <c r="C34" i="2"/>
  <c r="C39" i="2" s="1"/>
  <c r="C7" i="4"/>
  <c r="F34" i="2"/>
  <c r="F39" i="2" s="1"/>
  <c r="F7" i="4"/>
  <c r="E34" i="2"/>
  <c r="E39" i="2" s="1"/>
  <c r="E7" i="4"/>
  <c r="B34" i="2"/>
  <c r="B39" i="2" s="1"/>
  <c r="B7" i="4"/>
  <c r="E40" i="2" l="1"/>
  <c r="E8" i="4"/>
  <c r="E10" i="4"/>
  <c r="E9" i="4"/>
  <c r="F40" i="2"/>
  <c r="F8" i="4"/>
  <c r="F10" i="4"/>
  <c r="F9" i="4"/>
  <c r="C40" i="2"/>
  <c r="C8" i="4"/>
  <c r="C10" i="4"/>
  <c r="C9" i="4"/>
  <c r="B40" i="2"/>
  <c r="B8" i="4"/>
  <c r="B10" i="4"/>
  <c r="B9" i="4"/>
  <c r="D40" i="2"/>
  <c r="D8" i="4"/>
  <c r="D10" i="4"/>
  <c r="D9" i="4"/>
</calcChain>
</file>

<file path=xl/sharedStrings.xml><?xml version="1.0" encoding="utf-8"?>
<sst xmlns="http://schemas.openxmlformats.org/spreadsheetml/2006/main" count="194" uniqueCount="138">
  <si>
    <t>In Hand</t>
  </si>
  <si>
    <t>Bal.with Bangladesh bak &amp; its agent bank</t>
  </si>
  <si>
    <t>In Bamgladesh</t>
  </si>
  <si>
    <t>Outside Bangladesh</t>
  </si>
  <si>
    <t>Investments</t>
  </si>
  <si>
    <t>Government</t>
  </si>
  <si>
    <t>Others</t>
  </si>
  <si>
    <t>Lease  receivable</t>
  </si>
  <si>
    <t>Loans,cash credits, overdrafts etc</t>
  </si>
  <si>
    <t>Bills payable</t>
  </si>
  <si>
    <t>Saving bank depsoits</t>
  </si>
  <si>
    <t>Term depsoits</t>
  </si>
  <si>
    <t>Bearer certifiicater of deposit</t>
  </si>
  <si>
    <t>Other Deposit</t>
  </si>
  <si>
    <t>Other Liabiliites</t>
  </si>
  <si>
    <t>Paid up capital</t>
  </si>
  <si>
    <t>Statutiry reserve</t>
  </si>
  <si>
    <t>Share premium</t>
  </si>
  <si>
    <t>General reserve</t>
  </si>
  <si>
    <t>Retained Earning</t>
  </si>
  <si>
    <t>Interst income</t>
  </si>
  <si>
    <t>Interst paid on deposit,borrowing etc</t>
  </si>
  <si>
    <t>Commission,exchnage  &amp; brokerage</t>
  </si>
  <si>
    <t>Other operaitng income</t>
  </si>
  <si>
    <t>Slaries &amp; allowances</t>
  </si>
  <si>
    <t>Rent,taxes ,insurance,electricity etc</t>
  </si>
  <si>
    <t>Legal expenses</t>
  </si>
  <si>
    <t>Postage ,stamp ,telecommunication e tc</t>
  </si>
  <si>
    <t>Stationery ,printing,advertising etc</t>
  </si>
  <si>
    <t>Managing director's salary &amp; benefits</t>
  </si>
  <si>
    <t>Directors fee</t>
  </si>
  <si>
    <t>Auditors fees</t>
  </si>
  <si>
    <t>Charges on laon losses</t>
  </si>
  <si>
    <t>Depreciation and reapir of assests</t>
  </si>
  <si>
    <t>Provision for lease, loans &amp; advances</t>
  </si>
  <si>
    <t>Provsions for diminution in value of investments</t>
  </si>
  <si>
    <t>Current tax</t>
  </si>
  <si>
    <t>Deferred tax</t>
  </si>
  <si>
    <t>Total provison for taxation</t>
  </si>
  <si>
    <t>Cash Flow Statement</t>
  </si>
  <si>
    <t>for the year ended 31 December,2016</t>
  </si>
  <si>
    <t>Cash flow from operaitng activiites</t>
  </si>
  <si>
    <t>Interst receipts</t>
  </si>
  <si>
    <t>Interest payments</t>
  </si>
  <si>
    <t>diidend receipts</t>
  </si>
  <si>
    <t>Amount realised form written off claients</t>
  </si>
  <si>
    <t>Paymnets to emplouyees</t>
  </si>
  <si>
    <t>Payments to suppliers</t>
  </si>
  <si>
    <t>Inocme taxes paid</t>
  </si>
  <si>
    <t>Receipts from other operaitng activiites</t>
  </si>
  <si>
    <t>Payments fro other operaitng activiites</t>
  </si>
  <si>
    <t>Cash generated from operaitng acitiviites before cahnges in operaitgn assests &amp; liabiliiites</t>
  </si>
  <si>
    <t>Increase /decrease in operating assests &amp; liabiliites</t>
  </si>
  <si>
    <t>Lease , loans &amp; advances to customers</t>
  </si>
  <si>
    <t>Other assets</t>
  </si>
  <si>
    <t>Term &amp; other deposits</t>
  </si>
  <si>
    <t>Accured expenses &amp; payable</t>
  </si>
  <si>
    <t>Interest suspenses</t>
  </si>
  <si>
    <t>Deferred liabiliity -employees gratuity</t>
  </si>
  <si>
    <t>Net cash from operating activiites</t>
  </si>
  <si>
    <t>Cash flows from investing activiites</t>
  </si>
  <si>
    <t xml:space="preserve">Investment in sahres </t>
  </si>
  <si>
    <t>Investment in commercial bond</t>
  </si>
  <si>
    <t>Purcahse of fixed assests</t>
  </si>
  <si>
    <t>Proceeds from sale of fixed assests</t>
  </si>
  <si>
    <t>Net cash from investing actiivites</t>
  </si>
  <si>
    <t>Cash flows from fianancing activites</t>
  </si>
  <si>
    <t>Receipts of long term loan</t>
  </si>
  <si>
    <t>Repayments of long term loan</t>
  </si>
  <si>
    <t>Dividend paid</t>
  </si>
  <si>
    <t>Net cash from financing activiites</t>
  </si>
  <si>
    <t xml:space="preserve">Net increase in cash &amp; cash equivalents </t>
  </si>
  <si>
    <t>Cash&amp; cash equivalnts at the beginning of the year</t>
  </si>
  <si>
    <t xml:space="preserve">Cash &amp; Cash equivalnets at the end of the year </t>
  </si>
  <si>
    <t>Current deposits</t>
  </si>
  <si>
    <t>Investment  income</t>
  </si>
  <si>
    <t>Other provisions</t>
  </si>
  <si>
    <t>Net draw down/paymnet of short term loan</t>
  </si>
  <si>
    <t>Effects of exchange rate changes on cash &amp; cash equivalents</t>
  </si>
  <si>
    <t>Depreciation</t>
  </si>
  <si>
    <t>Net drawn down/paymnet of short term loan</t>
  </si>
  <si>
    <t>Ratio</t>
  </si>
  <si>
    <t>Operating Margin</t>
  </si>
  <si>
    <t>Net Margin</t>
  </si>
  <si>
    <t>Capital to Risk Weighted Assets Ratio</t>
  </si>
  <si>
    <t>Quarter 3</t>
  </si>
  <si>
    <t>Quarter 2</t>
  </si>
  <si>
    <t>Quarter 1</t>
  </si>
  <si>
    <t>United Finance Limited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</si>
  <si>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</si>
  <si>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</si>
  <si>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</si>
  <si>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</si>
  <si>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</si>
  <si>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</si>
  <si>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</si>
  <si>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</si>
  <si>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</si>
  <si>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Financial Activities</t>
  </si>
  <si>
    <t>Net Change in Cash Flows</t>
  </si>
  <si>
    <t>Effects of exchange rate changes on cash and cash equivalents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</si>
  <si>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</si>
  <si>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</si>
  <si>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</si>
  <si>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</si>
  <si>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Operating Income</t>
  </si>
  <si>
    <t>Net interest income/net profit on investments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</si>
  <si>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</si>
  <si>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</si>
  <si>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</si>
  <si>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</si>
  <si>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</si>
  <si>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</si>
  <si>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</si>
  <si>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</si>
  <si>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Property and Assets</t>
  </si>
  <si>
    <t>Cash</t>
  </si>
  <si>
    <t>Balance with Other Banks and Financial Institutions</t>
  </si>
  <si>
    <t>Money at call and on short notice</t>
  </si>
  <si>
    <t>Loans and Advances/Investments</t>
  </si>
  <si>
    <t>Fixed Assets including Premises, Furniture and Fixtures</t>
  </si>
  <si>
    <t>Other Assets</t>
  </si>
  <si>
    <t>Non-Banking Assets</t>
  </si>
  <si>
    <t>Liabilities and Capital</t>
  </si>
  <si>
    <t>Liabilities</t>
  </si>
  <si>
    <t>Borrowings from Other Banks, Financial Institutions and Agents</t>
  </si>
  <si>
    <t>Deposits and Other Accounts</t>
  </si>
  <si>
    <t>Other Liabilities</t>
  </si>
  <si>
    <t>Shareholders’ Equity</t>
  </si>
  <si>
    <t>Net assets value per share</t>
  </si>
  <si>
    <t>Shares to calculate NAVPS</t>
  </si>
  <si>
    <t>As at Quarter end</t>
  </si>
  <si>
    <t>Quarter 4</t>
  </si>
  <si>
    <t>Quarter 5</t>
  </si>
  <si>
    <t>Balance Sheet</t>
  </si>
  <si>
    <t>Income Statement</t>
  </si>
  <si>
    <t>Ohter expenses</t>
  </si>
  <si>
    <t>Redemption of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</si>
</sst>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64" fontId="0" fillId="0" borderId="0" xfId="1" applyNumberFormat="1" applyFont="1"/>
    <xf numFmtId="164" fontId="1" fillId="0" borderId="0" xfId="1" applyNumberFormat="1" applyFont="1"/>
    <xf numFmtId="0" fontId="3" fillId="2" borderId="0" xfId="0" applyFont="1" applyFill="1"/>
    <xf numFmtId="0" fontId="0" fillId="0" borderId="0" xfId="0" applyFont="1"/>
    <xf numFmtId="0" fontId="1" fillId="0" borderId="0" xfId="0" applyFont="1" applyAlignment="1">
      <alignment vertical="top" wrapText="1"/>
    </xf>
    <xf numFmtId="43" fontId="0" fillId="0" borderId="0" xfId="1" applyNumberFormat="1" applyFont="1"/>
    <xf numFmtId="43" fontId="1" fillId="0" borderId="0" xfId="1" applyNumberFormat="1" applyFon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3" fontId="0" fillId="0" borderId="0" xfId="0" applyNumberFormat="1"/>
    <xf numFmtId="0" fontId="1" fillId="0" borderId="1" xfId="0" applyFont="1" applyBorder="1"/>
    <xf numFmtId="0" fontId="4" fillId="0" borderId="0" xfId="0" applyFont="1" applyBorder="1"/>
    <xf numFmtId="0" fontId="4" fillId="0" borderId="0" xfId="0" applyFont="1"/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4" fillId="0" borderId="0" xfId="0" applyFont="1" applyAlignment="1"/>
    <xf numFmtId="2" fontId="0" fillId="0" borderId="0" xfId="2" applyNumberFormat="1" applyFont="1"/>
    <xf numFmtId="0" fontId="5" fillId="0" borderId="0" xfId="0" applyFont="1"/>
    <xf numFmtId="15" fontId="3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5" fontId="1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zoomScaleNormal="100" workbookViewId="0">
      <pane xSplit="1" ySplit="5" topLeftCell="H45" activePane="bottomRight" state="frozen"/>
      <selection pane="topRight" activeCell="B1" sqref="B1"/>
      <selection pane="bottomLeft" activeCell="A5" sqref="A5"/>
      <selection pane="bottomRight" activeCell="I48" sqref="I48"/>
    </sheetView>
  </sheetViews>
  <sheetFormatPr defaultRowHeight="15" x14ac:dyDescent="0.25"/>
  <cols>
    <col min="1" max="1" width="46.28515625" customWidth="1"/>
    <col min="2" max="2" width="15.28515625" bestFit="1" customWidth="1"/>
    <col min="3" max="3" width="15.42578125" customWidth="1"/>
    <col min="4" max="4" width="18.7109375" customWidth="1"/>
    <col min="5" max="5" width="17.42578125" customWidth="1"/>
    <col min="6" max="6" width="15.28515625" customWidth="1"/>
    <col min="7" max="7" width="15.28515625" bestFit="1" customWidth="1"/>
    <col min="8" max="8" width="16" customWidth="1"/>
    <col min="9" max="9" width="17.140625" customWidth="1"/>
  </cols>
  <sheetData>
    <row r="1" spans="1:11" x14ac:dyDescent="0.25">
      <c r="A1" s="1" t="s">
        <v>88</v>
      </c>
    </row>
    <row r="2" spans="1:11" x14ac:dyDescent="0.25">
      <c r="A2" s="1" t="s">
        <v>134</v>
      </c>
      <c r="B2" s="12"/>
      <c r="C2" s="12"/>
      <c r="D2" s="12"/>
      <c r="E2" s="12"/>
      <c r="F2" s="12"/>
    </row>
    <row r="3" spans="1:11" x14ac:dyDescent="0.25">
      <c r="A3" t="s">
        <v>131</v>
      </c>
    </row>
    <row r="4" spans="1:11" ht="18.75" x14ac:dyDescent="0.3">
      <c r="A4" s="23"/>
      <c r="B4" s="25" t="s">
        <v>86</v>
      </c>
      <c r="C4" s="25" t="s">
        <v>85</v>
      </c>
      <c r="D4" s="25" t="s">
        <v>87</v>
      </c>
      <c r="E4" s="25" t="s">
        <v>86</v>
      </c>
      <c r="F4" s="25" t="s">
        <v>85</v>
      </c>
      <c r="G4" s="25" t="s">
        <v>87</v>
      </c>
      <c r="H4" s="25" t="s">
        <v>86</v>
      </c>
      <c r="I4" s="25" t="s">
        <v>85</v>
      </c>
    </row>
    <row r="5" spans="1:11" ht="15.75" x14ac:dyDescent="0.25">
      <c r="B5" s="24">
        <v>42916</v>
      </c>
      <c r="C5" s="24">
        <v>43008</v>
      </c>
      <c r="D5" s="24">
        <v>43190</v>
      </c>
      <c r="E5" s="24">
        <v>43281</v>
      </c>
      <c r="F5" s="24">
        <v>43373</v>
      </c>
      <c r="G5" s="26">
        <v>43555</v>
      </c>
      <c r="H5" s="26">
        <v>43646</v>
      </c>
      <c r="I5" s="26">
        <v>43738</v>
      </c>
    </row>
    <row r="6" spans="1:11" x14ac:dyDescent="0.25">
      <c r="A6" s="20" t="s">
        <v>115</v>
      </c>
      <c r="B6" s="3"/>
      <c r="C6" s="3"/>
      <c r="D6" s="3"/>
      <c r="E6" s="3"/>
      <c r="F6" s="3"/>
    </row>
    <row r="7" spans="1:11" x14ac:dyDescent="0.25">
      <c r="A7" s="17" t="s">
        <v>116</v>
      </c>
      <c r="B7" s="3"/>
      <c r="C7" s="3"/>
      <c r="D7" s="3"/>
      <c r="E7" s="3"/>
      <c r="F7" s="3"/>
    </row>
    <row r="8" spans="1:11" x14ac:dyDescent="0.25">
      <c r="A8" t="s">
        <v>0</v>
      </c>
      <c r="B8" s="3">
        <v>254760000</v>
      </c>
      <c r="C8" s="3">
        <v>272165000</v>
      </c>
      <c r="D8" s="3">
        <v>283333000</v>
      </c>
      <c r="E8" s="3">
        <v>313831000</v>
      </c>
      <c r="F8" s="3">
        <v>308345000</v>
      </c>
      <c r="G8" s="11">
        <v>1145000</v>
      </c>
      <c r="H8" s="11">
        <v>1145000</v>
      </c>
      <c r="I8" s="11">
        <v>1145000</v>
      </c>
      <c r="J8" s="11"/>
      <c r="K8" s="11"/>
    </row>
    <row r="9" spans="1:11" x14ac:dyDescent="0.25">
      <c r="A9" t="s">
        <v>1</v>
      </c>
      <c r="B9" s="3">
        <v>3817714000</v>
      </c>
      <c r="C9" s="3">
        <v>4141723000</v>
      </c>
      <c r="D9" s="3">
        <v>3719906000</v>
      </c>
      <c r="E9" s="3">
        <v>3757823000</v>
      </c>
      <c r="F9" s="3">
        <v>3478629000</v>
      </c>
      <c r="G9" s="11">
        <v>275295163</v>
      </c>
      <c r="H9" s="11">
        <v>307332750</v>
      </c>
      <c r="I9" s="11">
        <v>295582452</v>
      </c>
      <c r="J9" s="11"/>
      <c r="K9" s="11"/>
    </row>
    <row r="10" spans="1:11" x14ac:dyDescent="0.25">
      <c r="B10" s="4">
        <f>SUM(B8:B9)</f>
        <v>4072474000</v>
      </c>
      <c r="C10" s="4">
        <f t="shared" ref="C10:E10" si="0">SUM(C8:C9)</f>
        <v>4413888000</v>
      </c>
      <c r="D10" s="4">
        <f t="shared" si="0"/>
        <v>4003239000</v>
      </c>
      <c r="E10" s="4">
        <f t="shared" si="0"/>
        <v>4071654000</v>
      </c>
      <c r="F10" s="4">
        <f>SUM(F8:F9)</f>
        <v>3786974000</v>
      </c>
      <c r="G10" s="4">
        <f t="shared" ref="G10:I10" si="1">SUM(G8:G9)</f>
        <v>276440163</v>
      </c>
      <c r="H10" s="4">
        <f t="shared" si="1"/>
        <v>308477750</v>
      </c>
      <c r="I10" s="4">
        <f t="shared" si="1"/>
        <v>296727452</v>
      </c>
      <c r="J10" s="11"/>
      <c r="K10" s="11"/>
    </row>
    <row r="11" spans="1:11" x14ac:dyDescent="0.25">
      <c r="A11" s="21" t="s">
        <v>117</v>
      </c>
      <c r="B11" s="3"/>
      <c r="C11" s="3"/>
      <c r="D11" s="3"/>
      <c r="E11" s="3"/>
      <c r="F11" s="3"/>
      <c r="G11" s="11"/>
      <c r="H11" s="11"/>
      <c r="I11" s="11"/>
      <c r="J11" s="11"/>
      <c r="K11" s="11"/>
    </row>
    <row r="12" spans="1:11" x14ac:dyDescent="0.25">
      <c r="A12" t="s">
        <v>2</v>
      </c>
      <c r="B12" s="3"/>
      <c r="C12" s="3"/>
      <c r="D12" s="3"/>
      <c r="E12" s="3"/>
      <c r="F12" s="3"/>
      <c r="G12" s="11">
        <v>3262433944</v>
      </c>
      <c r="H12" s="11">
        <v>3414287622</v>
      </c>
      <c r="I12" s="11">
        <v>2833303152</v>
      </c>
      <c r="J12" s="11"/>
      <c r="K12" s="11"/>
    </row>
    <row r="13" spans="1:11" x14ac:dyDescent="0.25">
      <c r="A13" t="s">
        <v>3</v>
      </c>
      <c r="B13" s="3">
        <v>0</v>
      </c>
      <c r="C13" s="3"/>
      <c r="D13" s="3">
        <v>0</v>
      </c>
      <c r="E13" s="3">
        <v>0</v>
      </c>
      <c r="F13" s="3">
        <v>0</v>
      </c>
      <c r="G13" s="11"/>
      <c r="H13" s="11"/>
      <c r="I13" s="11"/>
      <c r="J13" s="11"/>
      <c r="K13" s="11"/>
    </row>
    <row r="14" spans="1:11" x14ac:dyDescent="0.25">
      <c r="B14" s="4">
        <f t="shared" ref="B14:E14" si="2">SUM(B12:B13)</f>
        <v>0</v>
      </c>
      <c r="C14" s="4">
        <f t="shared" si="2"/>
        <v>0</v>
      </c>
      <c r="D14" s="4">
        <f t="shared" si="2"/>
        <v>0</v>
      </c>
      <c r="E14" s="4">
        <f t="shared" si="2"/>
        <v>0</v>
      </c>
      <c r="F14" s="4">
        <f>SUM(F12:F13)</f>
        <v>0</v>
      </c>
      <c r="G14" s="4">
        <f t="shared" ref="G14:I14" si="3">SUM(G12:G13)</f>
        <v>3262433944</v>
      </c>
      <c r="H14" s="4">
        <f t="shared" si="3"/>
        <v>3414287622</v>
      </c>
      <c r="I14" s="4">
        <f t="shared" si="3"/>
        <v>2833303152</v>
      </c>
      <c r="J14" s="11"/>
      <c r="K14" s="11"/>
    </row>
    <row r="15" spans="1:11" x14ac:dyDescent="0.25">
      <c r="A15" s="18" t="s">
        <v>118</v>
      </c>
      <c r="B15" s="3">
        <v>0</v>
      </c>
      <c r="C15" s="3">
        <v>0</v>
      </c>
      <c r="D15" s="11">
        <v>750000000</v>
      </c>
      <c r="E15" s="3">
        <v>0</v>
      </c>
      <c r="F15" s="3">
        <v>0</v>
      </c>
      <c r="G15" s="11"/>
      <c r="H15" s="11"/>
      <c r="I15" s="11"/>
      <c r="J15" s="11"/>
      <c r="K15" s="11"/>
    </row>
    <row r="16" spans="1:11" x14ac:dyDescent="0.25">
      <c r="A16" s="18" t="s">
        <v>4</v>
      </c>
      <c r="B16" s="3"/>
      <c r="C16" s="3"/>
      <c r="D16" s="3"/>
      <c r="E16" s="3"/>
      <c r="F16" s="3"/>
      <c r="G16" s="11"/>
      <c r="H16" s="11"/>
      <c r="I16" s="11"/>
      <c r="J16" s="11"/>
      <c r="K16" s="11"/>
    </row>
    <row r="17" spans="1:11" x14ac:dyDescent="0.25">
      <c r="A17" t="s">
        <v>5</v>
      </c>
      <c r="B17" s="3">
        <v>0</v>
      </c>
      <c r="C17" s="3"/>
      <c r="D17" s="3"/>
      <c r="E17" s="3"/>
      <c r="F17" s="3">
        <v>0</v>
      </c>
      <c r="G17" s="11"/>
      <c r="H17" s="11"/>
      <c r="I17" s="11"/>
      <c r="J17" s="11"/>
      <c r="K17" s="11"/>
    </row>
    <row r="18" spans="1:11" x14ac:dyDescent="0.25">
      <c r="A18" t="s">
        <v>6</v>
      </c>
      <c r="B18" s="15">
        <v>1169969000</v>
      </c>
      <c r="C18" s="3">
        <v>1219969000</v>
      </c>
      <c r="D18" s="3">
        <v>1171124000</v>
      </c>
      <c r="E18" s="3">
        <v>1115426000</v>
      </c>
      <c r="F18" s="3">
        <v>954727000</v>
      </c>
      <c r="G18" s="11">
        <v>856148174</v>
      </c>
      <c r="H18" s="11">
        <v>820619134</v>
      </c>
      <c r="I18" s="11">
        <v>687958841</v>
      </c>
      <c r="J18" s="11"/>
      <c r="K18" s="11"/>
    </row>
    <row r="19" spans="1:11" x14ac:dyDescent="0.25">
      <c r="B19" s="4">
        <f t="shared" ref="B19:E19" si="4">SUM(B17:B18)</f>
        <v>1169969000</v>
      </c>
      <c r="C19" s="4">
        <f>SUM(C17:C18)</f>
        <v>1219969000</v>
      </c>
      <c r="D19" s="4">
        <f t="shared" si="4"/>
        <v>1171124000</v>
      </c>
      <c r="E19" s="4">
        <f t="shared" si="4"/>
        <v>1115426000</v>
      </c>
      <c r="F19" s="4">
        <f>SUM(F17:F18)</f>
        <v>954727000</v>
      </c>
      <c r="G19" s="4">
        <f t="shared" ref="G19:I19" si="5">SUM(G17:G18)</f>
        <v>856148174</v>
      </c>
      <c r="H19" s="4">
        <f t="shared" si="5"/>
        <v>820619134</v>
      </c>
      <c r="I19" s="4">
        <f t="shared" si="5"/>
        <v>687958841</v>
      </c>
      <c r="J19" s="11"/>
      <c r="K19" s="11"/>
    </row>
    <row r="20" spans="1:11" x14ac:dyDescent="0.25">
      <c r="A20" s="18" t="s">
        <v>119</v>
      </c>
      <c r="B20" s="3"/>
      <c r="C20" s="3"/>
      <c r="D20" s="3"/>
      <c r="E20" s="3"/>
      <c r="F20" s="3"/>
      <c r="G20" s="11"/>
      <c r="H20" s="11"/>
      <c r="I20" s="11"/>
      <c r="J20" s="11"/>
      <c r="K20" s="11"/>
    </row>
    <row r="21" spans="1:11" x14ac:dyDescent="0.25">
      <c r="A21" t="s">
        <v>7</v>
      </c>
      <c r="B21" s="3"/>
      <c r="C21" s="3"/>
      <c r="D21" s="3"/>
      <c r="E21" s="3"/>
      <c r="F21" s="3"/>
      <c r="G21" s="11">
        <v>9247146448</v>
      </c>
      <c r="H21" s="11">
        <v>8768023210</v>
      </c>
      <c r="I21" s="11">
        <v>8415703012</v>
      </c>
      <c r="J21" s="11"/>
      <c r="K21" s="11"/>
    </row>
    <row r="22" spans="1:11" x14ac:dyDescent="0.25">
      <c r="A22" t="s">
        <v>8</v>
      </c>
      <c r="B22" s="3">
        <v>15712152000</v>
      </c>
      <c r="C22" s="3">
        <v>16473867000</v>
      </c>
      <c r="D22" s="3">
        <v>17896534000</v>
      </c>
      <c r="E22" s="3">
        <v>18656134000</v>
      </c>
      <c r="F22" s="3">
        <v>17823668000</v>
      </c>
      <c r="G22" s="11">
        <v>8571699802</v>
      </c>
      <c r="H22" s="11">
        <v>8014366901</v>
      </c>
      <c r="I22" s="11">
        <v>7413582837</v>
      </c>
      <c r="J22" s="11"/>
      <c r="K22" s="11"/>
    </row>
    <row r="23" spans="1:11" x14ac:dyDescent="0.25">
      <c r="B23" s="4">
        <f t="shared" ref="B23:E23" si="6">SUM(B21:B22)</f>
        <v>15712152000</v>
      </c>
      <c r="C23" s="4">
        <f t="shared" si="6"/>
        <v>16473867000</v>
      </c>
      <c r="D23" s="4">
        <f t="shared" si="6"/>
        <v>17896534000</v>
      </c>
      <c r="E23" s="4">
        <f t="shared" si="6"/>
        <v>18656134000</v>
      </c>
      <c r="F23" s="4">
        <f>SUM(F21:F22)</f>
        <v>17823668000</v>
      </c>
      <c r="G23" s="4">
        <f t="shared" ref="G23:I23" si="7">SUM(G21:G22)</f>
        <v>17818846250</v>
      </c>
      <c r="H23" s="4">
        <f t="shared" si="7"/>
        <v>16782390111</v>
      </c>
      <c r="I23" s="4">
        <f t="shared" si="7"/>
        <v>15829285849</v>
      </c>
      <c r="J23" s="11"/>
      <c r="K23" s="11"/>
    </row>
    <row r="24" spans="1:11" x14ac:dyDescent="0.25">
      <c r="A24" s="17" t="s">
        <v>120</v>
      </c>
      <c r="B24" s="3">
        <v>71034000</v>
      </c>
      <c r="C24" s="3">
        <v>69838000</v>
      </c>
      <c r="D24" s="3">
        <v>256067000</v>
      </c>
      <c r="E24" s="3">
        <v>256593000</v>
      </c>
      <c r="F24" s="3">
        <v>252549000</v>
      </c>
      <c r="G24" s="11">
        <v>267232372</v>
      </c>
      <c r="H24" s="11">
        <v>269588069</v>
      </c>
      <c r="I24" s="11">
        <v>275961520</v>
      </c>
      <c r="J24" s="11"/>
      <c r="K24" s="11"/>
    </row>
    <row r="25" spans="1:11" x14ac:dyDescent="0.25">
      <c r="A25" s="17" t="s">
        <v>121</v>
      </c>
      <c r="B25" s="3">
        <v>1567335000</v>
      </c>
      <c r="C25" s="3">
        <v>1631784000</v>
      </c>
      <c r="D25" s="3">
        <v>1501420000</v>
      </c>
      <c r="E25" s="3">
        <v>1585573000</v>
      </c>
      <c r="F25" s="3">
        <v>1630622000</v>
      </c>
      <c r="G25" s="11">
        <v>1652494330</v>
      </c>
      <c r="H25" s="11">
        <v>1750923084</v>
      </c>
      <c r="I25" s="11">
        <v>1782736661</v>
      </c>
      <c r="J25" s="11"/>
      <c r="K25" s="11"/>
    </row>
    <row r="26" spans="1:11" x14ac:dyDescent="0.25">
      <c r="A26" s="17" t="s">
        <v>122</v>
      </c>
      <c r="B26" s="3"/>
      <c r="C26" s="3"/>
      <c r="D26" s="3"/>
      <c r="E26" s="3"/>
      <c r="F26" s="3"/>
      <c r="G26" s="11"/>
      <c r="H26" s="11"/>
      <c r="I26" s="11"/>
      <c r="J26" s="11"/>
      <c r="K26" s="11"/>
    </row>
    <row r="27" spans="1:11" x14ac:dyDescent="0.25">
      <c r="A27" s="1"/>
      <c r="B27" s="4">
        <f>B10+B14+B19+B23+B24+B25+1</f>
        <v>22592964001</v>
      </c>
      <c r="C27" s="4">
        <f t="shared" ref="C27:E27" si="8">C10+C14+C19+C23+C24+C25</f>
        <v>23809346000</v>
      </c>
      <c r="D27" s="4">
        <f>D10+D14+D19+D23+D24+D25+D15</f>
        <v>25578384000</v>
      </c>
      <c r="E27" s="4">
        <f t="shared" si="8"/>
        <v>25685380000</v>
      </c>
      <c r="F27" s="4">
        <f>F10+F14+F19+F23+F24+F25</f>
        <v>24448540000</v>
      </c>
      <c r="G27" s="4">
        <f t="shared" ref="G27:I27" si="9">G10+G14+G19+G23+G24+G25</f>
        <v>24133595233</v>
      </c>
      <c r="H27" s="4">
        <f t="shared" si="9"/>
        <v>23346285770</v>
      </c>
      <c r="I27" s="4">
        <f t="shared" si="9"/>
        <v>21705973475</v>
      </c>
      <c r="J27" s="11"/>
      <c r="K27" s="11"/>
    </row>
    <row r="28" spans="1:11" x14ac:dyDescent="0.25">
      <c r="B28" s="3"/>
      <c r="C28" s="3"/>
      <c r="D28" s="3"/>
      <c r="E28" s="3"/>
      <c r="F28" s="3"/>
      <c r="G28" s="11"/>
      <c r="H28" s="11"/>
      <c r="I28" s="11"/>
      <c r="J28" s="11"/>
      <c r="K28" s="11"/>
    </row>
    <row r="29" spans="1:11" x14ac:dyDescent="0.25">
      <c r="A29" s="20" t="s">
        <v>123</v>
      </c>
      <c r="B29" s="3"/>
      <c r="C29" s="3"/>
      <c r="D29" s="3"/>
      <c r="E29" s="3"/>
      <c r="F29" s="3"/>
      <c r="G29" s="11"/>
      <c r="H29" s="11"/>
      <c r="I29" s="11"/>
      <c r="J29" s="11"/>
      <c r="K29" s="11"/>
    </row>
    <row r="30" spans="1:11" x14ac:dyDescent="0.25">
      <c r="A30" s="18" t="s">
        <v>124</v>
      </c>
      <c r="B30" s="3"/>
      <c r="C30" s="3"/>
      <c r="D30" s="3"/>
      <c r="E30" s="3"/>
      <c r="F30" s="3"/>
      <c r="G30" s="11"/>
      <c r="H30" s="11"/>
      <c r="I30" s="11"/>
      <c r="J30" s="11"/>
      <c r="K30" s="11"/>
    </row>
    <row r="31" spans="1:11" s="1" customFormat="1" x14ac:dyDescent="0.25">
      <c r="A31" s="18" t="s">
        <v>125</v>
      </c>
      <c r="B31" s="4">
        <v>2459681000</v>
      </c>
      <c r="C31" s="4">
        <v>2486184000</v>
      </c>
      <c r="D31" s="4">
        <v>2061376000</v>
      </c>
      <c r="E31" s="4">
        <v>2782384000</v>
      </c>
      <c r="F31" s="3">
        <v>1603018000</v>
      </c>
      <c r="G31" s="11">
        <v>2753508148</v>
      </c>
      <c r="H31" s="11">
        <v>2299275315</v>
      </c>
      <c r="I31" s="11">
        <v>1434508390</v>
      </c>
      <c r="J31" s="11"/>
      <c r="K31" s="11"/>
    </row>
    <row r="32" spans="1:11" x14ac:dyDescent="0.25">
      <c r="A32" s="18" t="s">
        <v>126</v>
      </c>
      <c r="B32" s="3">
        <v>14584328000</v>
      </c>
      <c r="C32" s="3">
        <v>15584280000</v>
      </c>
      <c r="D32" s="3">
        <v>17570286000</v>
      </c>
      <c r="E32" s="3">
        <v>16910159000</v>
      </c>
      <c r="F32" s="3">
        <v>16631957000</v>
      </c>
      <c r="G32" s="11"/>
      <c r="H32" s="11"/>
      <c r="I32" s="11"/>
      <c r="J32" s="11"/>
      <c r="K32" s="11"/>
    </row>
    <row r="33" spans="1:11" x14ac:dyDescent="0.25">
      <c r="A33" t="s">
        <v>74</v>
      </c>
      <c r="B33" s="3">
        <v>0</v>
      </c>
      <c r="C33" s="3"/>
      <c r="D33" s="3">
        <v>0</v>
      </c>
      <c r="E33" s="3">
        <v>0</v>
      </c>
      <c r="F33" s="3">
        <v>0</v>
      </c>
      <c r="G33" s="11"/>
      <c r="H33" s="11"/>
      <c r="I33" s="11"/>
      <c r="J33" s="11"/>
      <c r="K33" s="11"/>
    </row>
    <row r="34" spans="1:11" x14ac:dyDescent="0.25">
      <c r="A34" t="s">
        <v>9</v>
      </c>
      <c r="B34" s="3">
        <v>0</v>
      </c>
      <c r="C34" s="3"/>
      <c r="D34" s="3">
        <v>0</v>
      </c>
      <c r="E34" s="3">
        <v>0</v>
      </c>
      <c r="F34" s="3">
        <v>0</v>
      </c>
      <c r="G34" s="11"/>
      <c r="H34" s="11"/>
      <c r="I34" s="11"/>
      <c r="J34" s="11"/>
      <c r="K34" s="11"/>
    </row>
    <row r="35" spans="1:11" x14ac:dyDescent="0.25">
      <c r="A35" t="s">
        <v>10</v>
      </c>
      <c r="B35" s="3">
        <v>0</v>
      </c>
      <c r="C35" s="3"/>
      <c r="D35" s="3">
        <v>0</v>
      </c>
      <c r="E35" s="3">
        <v>0</v>
      </c>
      <c r="F35" s="3">
        <v>0</v>
      </c>
      <c r="G35" s="11"/>
      <c r="H35" s="11"/>
      <c r="I35" s="11"/>
      <c r="J35" s="11"/>
      <c r="K35" s="11"/>
    </row>
    <row r="36" spans="1:11" x14ac:dyDescent="0.25">
      <c r="A36" t="s">
        <v>11</v>
      </c>
      <c r="B36" s="3"/>
      <c r="C36" s="3"/>
      <c r="D36" s="3"/>
      <c r="E36" s="3"/>
      <c r="F36" s="3"/>
      <c r="G36" s="11">
        <v>14403705188</v>
      </c>
      <c r="H36" s="11">
        <v>14205047089</v>
      </c>
      <c r="I36" s="11">
        <v>13225307001</v>
      </c>
      <c r="J36" s="11"/>
      <c r="K36" s="11"/>
    </row>
    <row r="37" spans="1:11" x14ac:dyDescent="0.25">
      <c r="A37" t="s">
        <v>12</v>
      </c>
      <c r="B37" s="3"/>
      <c r="C37" s="3"/>
      <c r="D37" s="3"/>
      <c r="E37" s="3"/>
      <c r="F37" s="3"/>
      <c r="G37" s="11"/>
      <c r="H37" s="11"/>
      <c r="I37" s="11"/>
      <c r="J37" s="11"/>
      <c r="K37" s="11"/>
    </row>
    <row r="38" spans="1:11" x14ac:dyDescent="0.25">
      <c r="A38" t="s">
        <v>13</v>
      </c>
      <c r="B38" s="3"/>
      <c r="C38" s="3"/>
      <c r="D38" s="3"/>
      <c r="E38" s="3"/>
      <c r="F38" s="3"/>
      <c r="G38" s="11">
        <v>630992893</v>
      </c>
      <c r="H38" s="11">
        <v>570616483</v>
      </c>
      <c r="I38" s="11">
        <v>547950144</v>
      </c>
      <c r="J38" s="11"/>
      <c r="K38" s="11"/>
    </row>
    <row r="39" spans="1:11" s="1" customFormat="1" x14ac:dyDescent="0.25">
      <c r="B39" s="4">
        <f>SUM(B36:B38)</f>
        <v>0</v>
      </c>
      <c r="C39" s="4">
        <f t="shared" ref="C39:D39" si="10">SUM(C36:C38)</f>
        <v>0</v>
      </c>
      <c r="D39" s="4">
        <f t="shared" si="10"/>
        <v>0</v>
      </c>
      <c r="E39" s="4">
        <f>SUM(E36:E38)</f>
        <v>0</v>
      </c>
      <c r="F39" s="4">
        <f>SUM(F36:F38)</f>
        <v>0</v>
      </c>
      <c r="G39" s="11"/>
      <c r="H39" s="11"/>
      <c r="I39" s="11"/>
      <c r="J39" s="11"/>
      <c r="K39" s="11"/>
    </row>
    <row r="40" spans="1:11" x14ac:dyDescent="0.25">
      <c r="A40" s="18" t="s">
        <v>127</v>
      </c>
      <c r="B40" s="3">
        <v>2662950000</v>
      </c>
      <c r="C40" s="3">
        <v>2794618000</v>
      </c>
      <c r="D40" s="3">
        <v>2869068000</v>
      </c>
      <c r="E40" s="3">
        <v>3045714000</v>
      </c>
      <c r="F40" s="3">
        <v>3160476000</v>
      </c>
      <c r="G40" s="11">
        <v>3153626948</v>
      </c>
      <c r="H40" s="11">
        <v>3203522550</v>
      </c>
      <c r="I40" s="11">
        <v>3388296372</v>
      </c>
      <c r="J40" s="11"/>
      <c r="K40" s="11"/>
    </row>
    <row r="41" spans="1:11" x14ac:dyDescent="0.25">
      <c r="A41" s="1"/>
      <c r="B41" s="4">
        <f t="shared" ref="B41:E41" si="11">SUM(B31:B40)</f>
        <v>19706959000</v>
      </c>
      <c r="C41" s="4">
        <f t="shared" si="11"/>
        <v>20865082000</v>
      </c>
      <c r="D41" s="4">
        <f t="shared" si="11"/>
        <v>22500730000</v>
      </c>
      <c r="E41" s="4">
        <f t="shared" si="11"/>
        <v>22738257000</v>
      </c>
      <c r="F41" s="4">
        <f>SUM(F31:F40)</f>
        <v>21395451000</v>
      </c>
      <c r="G41" s="4">
        <f t="shared" ref="G41:I41" si="12">SUM(G31:G40)</f>
        <v>20941833177</v>
      </c>
      <c r="H41" s="4">
        <f t="shared" si="12"/>
        <v>20278461437</v>
      </c>
      <c r="I41" s="4">
        <f t="shared" si="12"/>
        <v>18596061907</v>
      </c>
      <c r="J41" s="11"/>
      <c r="K41" s="11"/>
    </row>
    <row r="42" spans="1:11" x14ac:dyDescent="0.25">
      <c r="B42" s="3"/>
      <c r="C42" s="3"/>
      <c r="D42" s="3"/>
      <c r="E42" s="3"/>
      <c r="F42" s="3"/>
      <c r="G42" s="11"/>
      <c r="H42" s="11"/>
      <c r="I42" s="11"/>
      <c r="J42" s="11"/>
      <c r="K42" s="11"/>
    </row>
    <row r="43" spans="1:11" x14ac:dyDescent="0.25">
      <c r="A43" s="18" t="s">
        <v>128</v>
      </c>
      <c r="B43" s="3"/>
      <c r="C43" s="3"/>
      <c r="D43" s="3"/>
      <c r="E43" s="3"/>
      <c r="F43" s="3"/>
      <c r="G43" s="11"/>
      <c r="H43" s="11"/>
      <c r="I43" s="11"/>
      <c r="J43" s="11"/>
      <c r="K43" s="11"/>
    </row>
    <row r="44" spans="1:11" x14ac:dyDescent="0.25">
      <c r="A44" t="s">
        <v>15</v>
      </c>
      <c r="B44" s="3">
        <v>1782044000</v>
      </c>
      <c r="C44" s="3">
        <v>1782044000</v>
      </c>
      <c r="D44" s="3">
        <v>1782044000</v>
      </c>
      <c r="E44" s="3">
        <v>1871146000</v>
      </c>
      <c r="F44" s="3">
        <v>1871146000</v>
      </c>
      <c r="G44" s="11">
        <v>1871146140</v>
      </c>
      <c r="H44" s="11">
        <v>1871146140</v>
      </c>
      <c r="I44" s="11">
        <v>1871146140</v>
      </c>
      <c r="J44" s="11"/>
      <c r="K44" s="11"/>
    </row>
    <row r="45" spans="1:11" x14ac:dyDescent="0.25">
      <c r="A45" t="s">
        <v>16</v>
      </c>
      <c r="B45" s="3">
        <v>722700000</v>
      </c>
      <c r="C45" s="3">
        <v>722700000</v>
      </c>
      <c r="D45" s="3">
        <v>774000000</v>
      </c>
      <c r="E45" s="3">
        <v>774000000</v>
      </c>
      <c r="F45" s="3">
        <v>774000000</v>
      </c>
      <c r="G45" s="11">
        <v>829400000</v>
      </c>
      <c r="H45" s="11">
        <v>829400000</v>
      </c>
      <c r="I45" s="11">
        <v>3750000</v>
      </c>
      <c r="J45" s="11"/>
      <c r="K45" s="11"/>
    </row>
    <row r="46" spans="1:11" x14ac:dyDescent="0.25">
      <c r="A46" t="s">
        <v>17</v>
      </c>
      <c r="B46" s="3">
        <v>3750000</v>
      </c>
      <c r="C46" s="3">
        <v>3750000</v>
      </c>
      <c r="D46" s="3">
        <v>3750000</v>
      </c>
      <c r="E46" s="3">
        <v>3750000</v>
      </c>
      <c r="F46" s="3">
        <v>3750000</v>
      </c>
      <c r="G46" s="11">
        <v>3750000</v>
      </c>
      <c r="H46" s="11">
        <v>3750000</v>
      </c>
      <c r="I46" s="15">
        <v>829400000</v>
      </c>
      <c r="J46" s="11"/>
      <c r="K46" s="11"/>
    </row>
    <row r="47" spans="1:11" x14ac:dyDescent="0.25">
      <c r="A47" t="s">
        <v>18</v>
      </c>
      <c r="B47" s="3">
        <v>255000000</v>
      </c>
      <c r="C47" s="3">
        <v>255000000</v>
      </c>
      <c r="D47" s="3">
        <v>255000000</v>
      </c>
      <c r="E47" s="3">
        <v>191000000</v>
      </c>
      <c r="F47" s="3">
        <v>191000000</v>
      </c>
      <c r="G47" s="11">
        <v>225000000</v>
      </c>
      <c r="H47" s="11">
        <v>225000000</v>
      </c>
      <c r="I47" s="11">
        <v>225000000</v>
      </c>
      <c r="J47" s="11"/>
      <c r="K47" s="11"/>
    </row>
    <row r="48" spans="1:11" x14ac:dyDescent="0.25">
      <c r="A48" t="s">
        <v>19</v>
      </c>
      <c r="B48" s="3">
        <v>122512000</v>
      </c>
      <c r="C48" s="3">
        <v>180771000</v>
      </c>
      <c r="D48" s="3">
        <v>262860000</v>
      </c>
      <c r="E48" s="3">
        <v>107226000</v>
      </c>
      <c r="F48" s="3">
        <v>213193000</v>
      </c>
      <c r="G48" s="11">
        <v>262465915</v>
      </c>
      <c r="H48" s="11">
        <v>138528193</v>
      </c>
      <c r="I48" s="11">
        <v>180615428</v>
      </c>
      <c r="J48" s="11"/>
      <c r="K48" s="11"/>
    </row>
    <row r="49" spans="1:11" x14ac:dyDescent="0.25">
      <c r="A49" s="1"/>
      <c r="B49" s="4">
        <v>2886006000</v>
      </c>
      <c r="C49" s="4">
        <f>SUM(C44:C48)</f>
        <v>2944265000</v>
      </c>
      <c r="D49" s="4">
        <f t="shared" ref="D49:I49" si="13">SUM(D44:D48)</f>
        <v>3077654000</v>
      </c>
      <c r="E49" s="4">
        <f t="shared" si="13"/>
        <v>2947122000</v>
      </c>
      <c r="F49" s="4">
        <f t="shared" si="13"/>
        <v>3053089000</v>
      </c>
      <c r="G49" s="4">
        <f t="shared" si="13"/>
        <v>3191762055</v>
      </c>
      <c r="H49" s="4">
        <f t="shared" si="13"/>
        <v>3067824333</v>
      </c>
      <c r="I49" s="4">
        <f t="shared" si="13"/>
        <v>3109911568</v>
      </c>
      <c r="J49" s="11"/>
      <c r="K49" s="11"/>
    </row>
    <row r="50" spans="1:11" x14ac:dyDescent="0.25">
      <c r="A50" s="1"/>
      <c r="B50" s="4">
        <f>B41+B49</f>
        <v>22592965000</v>
      </c>
      <c r="C50" s="4">
        <f>C41+C49-1</f>
        <v>23809346999</v>
      </c>
      <c r="D50" s="4">
        <f t="shared" ref="D50:I50" si="14">D41+D49</f>
        <v>25578384000</v>
      </c>
      <c r="E50" s="4">
        <f>E41+E49+1</f>
        <v>25685379001</v>
      </c>
      <c r="F50" s="4">
        <f t="shared" si="14"/>
        <v>24448540000</v>
      </c>
      <c r="G50" s="4">
        <f t="shared" si="14"/>
        <v>24133595232</v>
      </c>
      <c r="H50" s="4">
        <f t="shared" si="14"/>
        <v>23346285770</v>
      </c>
      <c r="I50" s="4">
        <f t="shared" si="14"/>
        <v>21705973475</v>
      </c>
      <c r="J50" s="11"/>
      <c r="K50" s="11"/>
    </row>
    <row r="51" spans="1:11" x14ac:dyDescent="0.25">
      <c r="A51" s="1"/>
      <c r="B51" s="3"/>
      <c r="C51" s="3"/>
      <c r="D51" s="3"/>
      <c r="E51" s="3"/>
      <c r="F51" s="4"/>
      <c r="G51" s="11"/>
      <c r="H51" s="11"/>
      <c r="I51" s="11"/>
      <c r="J51" s="11"/>
      <c r="K51" s="11"/>
    </row>
    <row r="52" spans="1:11" x14ac:dyDescent="0.25">
      <c r="B52" s="3"/>
      <c r="C52" s="3"/>
      <c r="D52" s="3"/>
      <c r="E52" s="3"/>
      <c r="F52" s="3"/>
      <c r="G52" s="11"/>
      <c r="H52" s="11"/>
      <c r="I52" s="11"/>
      <c r="J52" s="11"/>
      <c r="K52" s="11"/>
    </row>
    <row r="53" spans="1:11" x14ac:dyDescent="0.25">
      <c r="A53" s="16" t="s">
        <v>129</v>
      </c>
      <c r="B53" s="9">
        <f>B49/(B44/10)</f>
        <v>16.194919990752194</v>
      </c>
      <c r="C53" s="9">
        <f>C49/(C44/10)</f>
        <v>16.521842333859322</v>
      </c>
      <c r="D53" s="9">
        <f>D49/(D44/10)</f>
        <v>17.270359205496611</v>
      </c>
      <c r="E53" s="9">
        <f>E49/(E44/10)</f>
        <v>15.750358336548832</v>
      </c>
      <c r="F53" s="9">
        <f>F49/(F44/10)</f>
        <v>16.316679724617963</v>
      </c>
      <c r="G53" s="9">
        <f t="shared" ref="G53:I53" si="15">G49/(G44/10)</f>
        <v>17.057791407997666</v>
      </c>
      <c r="H53" s="9">
        <f t="shared" si="15"/>
        <v>16.395428809211023</v>
      </c>
      <c r="I53" s="9">
        <f t="shared" si="15"/>
        <v>16.620356376867495</v>
      </c>
      <c r="J53" s="11"/>
      <c r="K53" s="11"/>
    </row>
    <row r="54" spans="1:11" x14ac:dyDescent="0.25">
      <c r="A54" s="16" t="s">
        <v>130</v>
      </c>
      <c r="B54" s="4">
        <f>B44/10</f>
        <v>178204400</v>
      </c>
      <c r="C54" s="4">
        <f t="shared" ref="C54:I54" si="16">C44/10</f>
        <v>178204400</v>
      </c>
      <c r="D54" s="4">
        <f t="shared" si="16"/>
        <v>178204400</v>
      </c>
      <c r="E54" s="4">
        <f t="shared" si="16"/>
        <v>187114600</v>
      </c>
      <c r="F54" s="4">
        <f t="shared" si="16"/>
        <v>187114600</v>
      </c>
      <c r="G54" s="4">
        <f t="shared" si="16"/>
        <v>187114614</v>
      </c>
      <c r="H54" s="4">
        <f t="shared" si="16"/>
        <v>187114614</v>
      </c>
      <c r="I54" s="4">
        <f t="shared" si="16"/>
        <v>187114614</v>
      </c>
      <c r="J54" s="11"/>
      <c r="K54" s="11"/>
    </row>
    <row r="55" spans="1:11" x14ac:dyDescent="0.25">
      <c r="B55" s="3"/>
      <c r="C55" s="3"/>
      <c r="D55" s="3"/>
      <c r="E55" s="3"/>
      <c r="F55" s="3"/>
    </row>
    <row r="56" spans="1:11" x14ac:dyDescent="0.25">
      <c r="B56" s="3"/>
      <c r="C56" s="3"/>
      <c r="D56" s="3"/>
      <c r="E56" s="3"/>
      <c r="F56" s="3"/>
    </row>
    <row r="57" spans="1:11" x14ac:dyDescent="0.25">
      <c r="A57" s="1"/>
      <c r="B57" s="4"/>
      <c r="C57" s="4"/>
      <c r="D57" s="4"/>
      <c r="E57" s="4"/>
      <c r="F57" s="4"/>
    </row>
    <row r="58" spans="1:11" x14ac:dyDescent="0.25">
      <c r="A58" s="6"/>
      <c r="B58" s="3"/>
      <c r="C58" s="3"/>
      <c r="D58" s="3"/>
      <c r="E58" s="3"/>
      <c r="F58" s="3"/>
    </row>
    <row r="59" spans="1:11" x14ac:dyDescent="0.25">
      <c r="B59" s="3"/>
      <c r="C59" s="3"/>
      <c r="D59" s="3"/>
      <c r="E59" s="3"/>
      <c r="F59" s="3"/>
    </row>
    <row r="60" spans="1:11" x14ac:dyDescent="0.25">
      <c r="B60" s="3"/>
      <c r="C60" s="3"/>
      <c r="D60" s="3"/>
      <c r="E60" s="3"/>
      <c r="F60" s="3"/>
    </row>
    <row r="61" spans="1:11" x14ac:dyDescent="0.25">
      <c r="A61" s="1"/>
      <c r="B61" s="4"/>
      <c r="C61" s="4"/>
      <c r="D61" s="4"/>
      <c r="E61" s="4"/>
      <c r="F61" s="4"/>
    </row>
    <row r="62" spans="1:11" x14ac:dyDescent="0.25">
      <c r="A62" s="1"/>
      <c r="B62" s="3"/>
      <c r="C62" s="3"/>
      <c r="D62" s="3"/>
      <c r="E62" s="3"/>
      <c r="F62" s="3"/>
    </row>
    <row r="63" spans="1:11" x14ac:dyDescent="0.25">
      <c r="B63" s="3"/>
      <c r="C63" s="3"/>
      <c r="D63" s="3"/>
      <c r="E63" s="3"/>
      <c r="F63" s="3"/>
    </row>
    <row r="64" spans="1:11" x14ac:dyDescent="0.25">
      <c r="B64" s="3"/>
      <c r="C64" s="3"/>
      <c r="D64" s="3"/>
      <c r="E64" s="3"/>
      <c r="F64" s="3"/>
    </row>
    <row r="65" spans="1:6" x14ac:dyDescent="0.25">
      <c r="B65" s="3"/>
      <c r="C65" s="3"/>
      <c r="D65" s="3"/>
      <c r="E65" s="3"/>
      <c r="F65" s="3"/>
    </row>
    <row r="66" spans="1:6" x14ac:dyDescent="0.25">
      <c r="B66" s="3"/>
      <c r="C66" s="3"/>
      <c r="D66" s="3"/>
      <c r="E66" s="3"/>
      <c r="F66" s="3"/>
    </row>
    <row r="67" spans="1:6" x14ac:dyDescent="0.25">
      <c r="B67" s="3"/>
      <c r="C67" s="3"/>
      <c r="D67" s="3"/>
      <c r="E67" s="3"/>
      <c r="F67" s="3"/>
    </row>
    <row r="68" spans="1:6" x14ac:dyDescent="0.25">
      <c r="B68" s="3"/>
      <c r="C68" s="3"/>
      <c r="D68" s="3"/>
      <c r="E68" s="3"/>
      <c r="F68" s="3"/>
    </row>
    <row r="69" spans="1:6" x14ac:dyDescent="0.25">
      <c r="B69" s="3"/>
      <c r="C69" s="3"/>
      <c r="D69" s="3"/>
      <c r="E69" s="3"/>
      <c r="F69" s="3"/>
    </row>
    <row r="70" spans="1:6" x14ac:dyDescent="0.25">
      <c r="B70" s="3"/>
      <c r="C70" s="3"/>
      <c r="D70" s="3"/>
      <c r="E70" s="3"/>
      <c r="F70" s="3"/>
    </row>
    <row r="71" spans="1:6" x14ac:dyDescent="0.25">
      <c r="B71" s="3"/>
      <c r="C71" s="3"/>
      <c r="D71" s="3"/>
      <c r="E71" s="3"/>
      <c r="F71" s="3"/>
    </row>
    <row r="72" spans="1:6" x14ac:dyDescent="0.25">
      <c r="B72" s="3"/>
      <c r="C72" s="3"/>
      <c r="D72" s="3"/>
      <c r="E72" s="3"/>
      <c r="F72" s="3"/>
    </row>
    <row r="73" spans="1:6" x14ac:dyDescent="0.25">
      <c r="B73" s="3"/>
      <c r="C73" s="3"/>
      <c r="D73" s="3"/>
      <c r="E73" s="3"/>
      <c r="F73" s="3"/>
    </row>
    <row r="74" spans="1:6" x14ac:dyDescent="0.25">
      <c r="A74" s="1"/>
      <c r="B74" s="4"/>
      <c r="C74" s="4"/>
      <c r="D74" s="4"/>
      <c r="E74" s="4"/>
      <c r="F74" s="4"/>
    </row>
    <row r="75" spans="1:6" x14ac:dyDescent="0.25">
      <c r="B75" s="4"/>
      <c r="C75" s="4"/>
      <c r="D75" s="4"/>
      <c r="E75" s="4"/>
      <c r="F75" s="4"/>
    </row>
    <row r="76" spans="1:6" x14ac:dyDescent="0.25">
      <c r="B76" s="3"/>
      <c r="C76" s="3"/>
      <c r="D76" s="3"/>
      <c r="E76" s="3"/>
      <c r="F76" s="3"/>
    </row>
    <row r="77" spans="1:6" x14ac:dyDescent="0.25">
      <c r="B77" s="3"/>
      <c r="C77" s="3"/>
      <c r="D77" s="3"/>
      <c r="E77" s="3"/>
      <c r="F77" s="3"/>
    </row>
    <row r="78" spans="1:6" x14ac:dyDescent="0.25">
      <c r="B78" s="3"/>
      <c r="C78" s="3"/>
      <c r="D78" s="3"/>
      <c r="E78" s="3"/>
      <c r="F78" s="3"/>
    </row>
    <row r="79" spans="1:6" x14ac:dyDescent="0.25">
      <c r="A79" s="1"/>
      <c r="B79" s="4"/>
      <c r="C79" s="4"/>
      <c r="D79" s="4"/>
      <c r="E79" s="4"/>
      <c r="F79" s="4"/>
    </row>
    <row r="80" spans="1:6" x14ac:dyDescent="0.25">
      <c r="A80" s="1"/>
      <c r="B80" s="4"/>
      <c r="C80" s="4"/>
      <c r="D80" s="4"/>
      <c r="E80" s="4"/>
      <c r="F80" s="4"/>
    </row>
    <row r="81" spans="1:6" x14ac:dyDescent="0.25">
      <c r="A81" s="1"/>
      <c r="B81" s="3"/>
      <c r="C81" s="3"/>
      <c r="D81" s="3"/>
      <c r="E81" s="3"/>
      <c r="F81" s="3"/>
    </row>
    <row r="82" spans="1:6" x14ac:dyDescent="0.25">
      <c r="B82" s="3"/>
      <c r="C82" s="3"/>
      <c r="D82" s="3"/>
      <c r="E82" s="3"/>
      <c r="F82" s="3"/>
    </row>
    <row r="83" spans="1:6" x14ac:dyDescent="0.25">
      <c r="B83" s="3"/>
      <c r="C83" s="3"/>
      <c r="D83" s="3"/>
      <c r="E83" s="3"/>
      <c r="F83" s="3"/>
    </row>
    <row r="84" spans="1:6" x14ac:dyDescent="0.25">
      <c r="A84" s="1"/>
      <c r="B84" s="4"/>
      <c r="C84" s="4"/>
      <c r="D84" s="4"/>
      <c r="E84" s="4"/>
      <c r="F84" s="4"/>
    </row>
    <row r="85" spans="1:6" x14ac:dyDescent="0.25">
      <c r="A85" s="1"/>
      <c r="B85" s="4"/>
      <c r="C85" s="4"/>
      <c r="D85" s="4"/>
      <c r="E85" s="4"/>
      <c r="F85" s="4"/>
    </row>
    <row r="86" spans="1:6" x14ac:dyDescent="0.25">
      <c r="B86" s="8"/>
      <c r="C86" s="8"/>
      <c r="D86" s="8"/>
      <c r="E86" s="8"/>
      <c r="F86" s="8"/>
    </row>
    <row r="87" spans="1:6" ht="15.75" x14ac:dyDescent="0.25">
      <c r="A87" s="5" t="s">
        <v>39</v>
      </c>
      <c r="B87" s="3"/>
      <c r="C87" s="3"/>
      <c r="D87" s="3"/>
      <c r="E87" s="3"/>
      <c r="F87" s="3"/>
    </row>
    <row r="88" spans="1:6" x14ac:dyDescent="0.25">
      <c r="A88" t="s">
        <v>40</v>
      </c>
      <c r="B88" s="3"/>
      <c r="C88" s="3"/>
      <c r="D88" s="3"/>
      <c r="E88" s="3"/>
      <c r="F88" s="3"/>
    </row>
    <row r="89" spans="1:6" x14ac:dyDescent="0.25">
      <c r="B89" s="3"/>
      <c r="C89" s="3"/>
      <c r="D89" s="3"/>
      <c r="E89" s="3"/>
      <c r="F89" s="3"/>
    </row>
    <row r="90" spans="1:6" x14ac:dyDescent="0.25">
      <c r="A90" s="1" t="s">
        <v>41</v>
      </c>
      <c r="B90" s="3"/>
      <c r="C90" s="3"/>
      <c r="D90" s="3"/>
      <c r="E90" s="3"/>
      <c r="F90" s="3"/>
    </row>
    <row r="91" spans="1:6" x14ac:dyDescent="0.25">
      <c r="A91" t="s">
        <v>42</v>
      </c>
      <c r="B91" s="3">
        <v>1759646395</v>
      </c>
      <c r="C91" s="3">
        <v>1858916469</v>
      </c>
      <c r="D91" s="3">
        <v>1866316727</v>
      </c>
      <c r="E91" s="3">
        <v>1940063672</v>
      </c>
      <c r="F91" s="3">
        <v>1927673418</v>
      </c>
    </row>
    <row r="92" spans="1:6" x14ac:dyDescent="0.25">
      <c r="A92" t="s">
        <v>43</v>
      </c>
      <c r="B92" s="3">
        <v>-948831195</v>
      </c>
      <c r="C92" s="3">
        <v>-1040983259</v>
      </c>
      <c r="D92" s="3">
        <v>-1009522806</v>
      </c>
      <c r="E92" s="3">
        <v>-1130132154</v>
      </c>
      <c r="F92" s="3">
        <v>-1073439750</v>
      </c>
    </row>
    <row r="93" spans="1:6" x14ac:dyDescent="0.25">
      <c r="A93" t="s">
        <v>44</v>
      </c>
      <c r="B93" s="3">
        <v>8891790</v>
      </c>
      <c r="C93" s="3">
        <v>8429360</v>
      </c>
      <c r="D93" s="3">
        <v>17096427</v>
      </c>
      <c r="E93" s="3">
        <v>13561112</v>
      </c>
      <c r="F93" s="3">
        <v>35251276</v>
      </c>
    </row>
    <row r="94" spans="1:6" x14ac:dyDescent="0.25">
      <c r="A94" t="s">
        <v>45</v>
      </c>
      <c r="B94" s="3">
        <v>0</v>
      </c>
      <c r="C94" s="3">
        <v>7557978</v>
      </c>
      <c r="D94" s="3">
        <v>140000</v>
      </c>
      <c r="E94" s="3">
        <v>7769887</v>
      </c>
      <c r="F94" s="3">
        <v>14529836</v>
      </c>
    </row>
    <row r="95" spans="1:6" x14ac:dyDescent="0.25">
      <c r="A95" t="s">
        <v>46</v>
      </c>
      <c r="B95" s="3">
        <v>-174122537</v>
      </c>
      <c r="C95" s="3">
        <v>-207546880</v>
      </c>
      <c r="D95" s="3">
        <v>-250288130</v>
      </c>
      <c r="E95" s="3">
        <v>-298174490</v>
      </c>
      <c r="F95" s="3">
        <v>-331463804</v>
      </c>
    </row>
    <row r="96" spans="1:6" x14ac:dyDescent="0.25">
      <c r="A96" t="s">
        <v>47</v>
      </c>
      <c r="B96" s="3">
        <v>-32435533</v>
      </c>
      <c r="C96" s="3">
        <v>-72293249</v>
      </c>
      <c r="D96" s="3">
        <v>-55976683</v>
      </c>
      <c r="E96" s="3">
        <v>-48266075</v>
      </c>
      <c r="F96" s="3">
        <v>-261360376</v>
      </c>
    </row>
    <row r="97" spans="1:6" x14ac:dyDescent="0.25">
      <c r="A97" t="s">
        <v>48</v>
      </c>
      <c r="B97" s="3">
        <v>-115897533</v>
      </c>
      <c r="C97" s="3">
        <v>-200570557</v>
      </c>
      <c r="D97" s="3">
        <v>-191446876</v>
      </c>
      <c r="E97" s="3">
        <v>-178025529</v>
      </c>
      <c r="F97" s="3">
        <v>-151703916</v>
      </c>
    </row>
    <row r="98" spans="1:6" x14ac:dyDescent="0.25">
      <c r="A98" t="s">
        <v>49</v>
      </c>
      <c r="B98" s="3">
        <v>76867395</v>
      </c>
      <c r="C98" s="3">
        <v>88716041</v>
      </c>
      <c r="D98" s="3">
        <v>96381464</v>
      </c>
      <c r="E98" s="3">
        <v>114016356</v>
      </c>
      <c r="F98" s="3">
        <v>117489049</v>
      </c>
    </row>
    <row r="99" spans="1:6" x14ac:dyDescent="0.25">
      <c r="A99" t="s">
        <v>50</v>
      </c>
      <c r="B99" s="3">
        <v>-45822852</v>
      </c>
      <c r="C99" s="3">
        <v>-51892003</v>
      </c>
      <c r="D99" s="3">
        <v>-77202679</v>
      </c>
      <c r="E99" s="3">
        <v>-99212096</v>
      </c>
      <c r="F99" s="3">
        <v>-110308312</v>
      </c>
    </row>
    <row r="100" spans="1:6" ht="30" x14ac:dyDescent="0.25">
      <c r="A100" s="7" t="s">
        <v>51</v>
      </c>
      <c r="B100" s="4">
        <f t="shared" ref="B100:E100" si="17">SUM(B91:B99)</f>
        <v>528295930</v>
      </c>
      <c r="C100" s="4">
        <f t="shared" si="17"/>
        <v>390333900</v>
      </c>
      <c r="D100" s="4">
        <f t="shared" si="17"/>
        <v>395497444</v>
      </c>
      <c r="E100" s="4">
        <f t="shared" si="17"/>
        <v>321600683</v>
      </c>
      <c r="F100" s="4">
        <f>SUM(F91:F99)</f>
        <v>166667421</v>
      </c>
    </row>
    <row r="101" spans="1:6" x14ac:dyDescent="0.25">
      <c r="A101" s="1" t="s">
        <v>52</v>
      </c>
      <c r="B101" s="3"/>
      <c r="C101" s="3"/>
      <c r="D101" s="3"/>
      <c r="E101" s="3"/>
      <c r="F101" s="3"/>
    </row>
    <row r="102" spans="1:6" x14ac:dyDescent="0.25">
      <c r="A102" t="s">
        <v>53</v>
      </c>
      <c r="B102" s="3">
        <v>-814500910</v>
      </c>
      <c r="C102" s="3">
        <v>-873437099</v>
      </c>
      <c r="D102" s="3">
        <v>-1219729615</v>
      </c>
      <c r="E102" s="3">
        <v>-1846277907</v>
      </c>
      <c r="F102" s="3">
        <v>-3073420012</v>
      </c>
    </row>
    <row r="103" spans="1:6" x14ac:dyDescent="0.25">
      <c r="A103" t="s">
        <v>54</v>
      </c>
      <c r="B103" s="3">
        <v>-34097737</v>
      </c>
      <c r="C103" s="3">
        <v>-56198820</v>
      </c>
      <c r="D103" s="3">
        <v>-28161328</v>
      </c>
      <c r="E103" s="3">
        <v>-39318703</v>
      </c>
      <c r="F103" s="3">
        <v>161220898</v>
      </c>
    </row>
    <row r="104" spans="1:6" x14ac:dyDescent="0.25">
      <c r="A104" t="s">
        <v>55</v>
      </c>
      <c r="B104" s="3">
        <v>986994817</v>
      </c>
      <c r="C104" s="3">
        <v>1146608012</v>
      </c>
      <c r="D104" s="3">
        <v>3390735844</v>
      </c>
      <c r="E104" s="3">
        <v>1124970722</v>
      </c>
      <c r="F104" s="3">
        <v>2553387559</v>
      </c>
    </row>
    <row r="105" spans="1:6" x14ac:dyDescent="0.25">
      <c r="A105" t="s">
        <v>56</v>
      </c>
      <c r="B105" s="3">
        <v>7595227</v>
      </c>
      <c r="C105" s="3">
        <v>-46500111</v>
      </c>
      <c r="D105" s="3">
        <v>79055501</v>
      </c>
      <c r="E105" s="3">
        <v>-155036693</v>
      </c>
      <c r="F105" s="3">
        <v>61824209</v>
      </c>
    </row>
    <row r="106" spans="1:6" x14ac:dyDescent="0.25">
      <c r="A106" t="s">
        <v>77</v>
      </c>
      <c r="B106" s="3">
        <v>1108089</v>
      </c>
      <c r="C106" s="3"/>
      <c r="D106" s="3">
        <v>-3103090</v>
      </c>
      <c r="E106" s="3">
        <v>0</v>
      </c>
      <c r="F106" s="3">
        <v>8961478</v>
      </c>
    </row>
    <row r="107" spans="1:6" x14ac:dyDescent="0.25">
      <c r="A107" t="s">
        <v>57</v>
      </c>
      <c r="B107" s="3">
        <v>2529650</v>
      </c>
      <c r="C107" s="3">
        <v>9697568</v>
      </c>
      <c r="D107" s="3">
        <v>1194559</v>
      </c>
      <c r="E107" s="3">
        <v>13953405</v>
      </c>
      <c r="F107" s="3">
        <v>57280699</v>
      </c>
    </row>
    <row r="108" spans="1:6" x14ac:dyDescent="0.25">
      <c r="A108" t="s">
        <v>58</v>
      </c>
      <c r="B108" s="3">
        <v>98672819</v>
      </c>
      <c r="C108" s="3">
        <v>3346994</v>
      </c>
      <c r="D108" s="3">
        <v>203830486</v>
      </c>
      <c r="E108" s="3">
        <v>-1959985</v>
      </c>
      <c r="F108" s="3">
        <v>-3034486</v>
      </c>
    </row>
    <row r="109" spans="1:6" x14ac:dyDescent="0.25">
      <c r="A109" t="s">
        <v>14</v>
      </c>
      <c r="B109" s="3"/>
      <c r="C109" s="3">
        <v>289073334</v>
      </c>
      <c r="D109" s="3"/>
      <c r="E109" s="3">
        <v>96781864</v>
      </c>
      <c r="F109" s="3">
        <v>147732303</v>
      </c>
    </row>
    <row r="110" spans="1:6" x14ac:dyDescent="0.25">
      <c r="B110" s="4">
        <f t="shared" ref="B110:E110" si="18">SUM(B102:B109)</f>
        <v>248301955</v>
      </c>
      <c r="C110" s="4">
        <f t="shared" si="18"/>
        <v>472589878</v>
      </c>
      <c r="D110" s="4">
        <f t="shared" si="18"/>
        <v>2423822357</v>
      </c>
      <c r="E110" s="4">
        <f t="shared" si="18"/>
        <v>-806887297</v>
      </c>
      <c r="F110" s="4">
        <f>SUM(F102:F109)</f>
        <v>-86047352</v>
      </c>
    </row>
    <row r="111" spans="1:6" x14ac:dyDescent="0.25">
      <c r="A111" s="1" t="s">
        <v>59</v>
      </c>
      <c r="B111" s="4">
        <f t="shared" ref="B111:E111" si="19">B100+B110</f>
        <v>776597885</v>
      </c>
      <c r="C111" s="4">
        <f t="shared" si="19"/>
        <v>862923778</v>
      </c>
      <c r="D111" s="4">
        <f t="shared" si="19"/>
        <v>2819319801</v>
      </c>
      <c r="E111" s="4">
        <f t="shared" si="19"/>
        <v>-485286614</v>
      </c>
      <c r="F111" s="4">
        <f>F100+F110</f>
        <v>80620069</v>
      </c>
    </row>
    <row r="112" spans="1:6" x14ac:dyDescent="0.25">
      <c r="A112" s="1" t="s">
        <v>60</v>
      </c>
      <c r="B112" s="3"/>
      <c r="C112" s="3"/>
      <c r="D112" s="3"/>
      <c r="E112" s="3"/>
      <c r="F112" s="3"/>
    </row>
    <row r="113" spans="1:6" x14ac:dyDescent="0.25">
      <c r="A113" t="s">
        <v>61</v>
      </c>
      <c r="B113" s="3">
        <v>16690984</v>
      </c>
      <c r="C113" s="3">
        <v>-63309016</v>
      </c>
      <c r="D113" s="3">
        <v>16690980</v>
      </c>
      <c r="E113" s="3">
        <v>-124000000</v>
      </c>
      <c r="F113" s="3">
        <v>-158572451</v>
      </c>
    </row>
    <row r="114" spans="1:6" x14ac:dyDescent="0.25">
      <c r="A114" t="s">
        <v>62</v>
      </c>
      <c r="B114" s="3">
        <v>-15071637</v>
      </c>
      <c r="C114" s="3">
        <v>-179000000</v>
      </c>
      <c r="D114" s="3">
        <v>-530000000</v>
      </c>
      <c r="E114" s="3">
        <v>0</v>
      </c>
      <c r="F114" s="3">
        <v>-84250000</v>
      </c>
    </row>
    <row r="115" spans="1:6" x14ac:dyDescent="0.25">
      <c r="A115" t="s">
        <v>63</v>
      </c>
      <c r="B115" s="3">
        <v>251250</v>
      </c>
      <c r="C115" s="3">
        <v>-24008983</v>
      </c>
      <c r="D115" s="3">
        <v>-19821148</v>
      </c>
      <c r="E115" s="3">
        <v>-15697261</v>
      </c>
      <c r="F115" s="3">
        <v>-234461774</v>
      </c>
    </row>
    <row r="116" spans="1:6" x14ac:dyDescent="0.25">
      <c r="A116" t="s">
        <v>64</v>
      </c>
      <c r="B116" s="3"/>
      <c r="C116" s="3">
        <v>1018417</v>
      </c>
      <c r="D116" s="3">
        <v>2038671</v>
      </c>
      <c r="E116" s="3">
        <v>1612331</v>
      </c>
      <c r="F116" s="3">
        <v>4976954</v>
      </c>
    </row>
    <row r="117" spans="1:6" x14ac:dyDescent="0.25">
      <c r="A117" s="1" t="s">
        <v>65</v>
      </c>
      <c r="B117" s="4">
        <f t="shared" ref="B117:E117" si="20">SUM(B113:B116)</f>
        <v>1870597</v>
      </c>
      <c r="C117" s="4">
        <f t="shared" si="20"/>
        <v>-265299582</v>
      </c>
      <c r="D117" s="4">
        <f t="shared" si="20"/>
        <v>-531091497</v>
      </c>
      <c r="E117" s="4">
        <f t="shared" si="20"/>
        <v>-138084930</v>
      </c>
      <c r="F117" s="4">
        <f>SUM(F113:F116)</f>
        <v>-472307271</v>
      </c>
    </row>
    <row r="118" spans="1:6" x14ac:dyDescent="0.25">
      <c r="A118" s="1" t="s">
        <v>66</v>
      </c>
      <c r="B118" s="3"/>
      <c r="C118" s="3"/>
      <c r="D118" s="3"/>
      <c r="E118" s="3"/>
      <c r="F118" s="3"/>
    </row>
    <row r="119" spans="1:6" x14ac:dyDescent="0.25">
      <c r="A119" t="s">
        <v>67</v>
      </c>
      <c r="B119" s="3">
        <v>475648339</v>
      </c>
      <c r="C119" s="3">
        <v>235976000</v>
      </c>
      <c r="D119" s="3">
        <v>137074807</v>
      </c>
      <c r="E119" s="3">
        <v>271792651</v>
      </c>
      <c r="F119" s="3">
        <v>608825950</v>
      </c>
    </row>
    <row r="120" spans="1:6" x14ac:dyDescent="0.25">
      <c r="A120" t="s">
        <v>68</v>
      </c>
      <c r="B120" s="3">
        <v>-254154083</v>
      </c>
      <c r="C120" s="3">
        <v>-397643534</v>
      </c>
      <c r="D120" s="3">
        <v>-308332198</v>
      </c>
      <c r="E120" s="3">
        <v>-270990122</v>
      </c>
      <c r="F120" s="3">
        <v>-359258966</v>
      </c>
    </row>
    <row r="121" spans="1:6" x14ac:dyDescent="0.25">
      <c r="A121" t="s">
        <v>80</v>
      </c>
      <c r="B121" s="3">
        <v>283096513</v>
      </c>
      <c r="C121" s="3">
        <v>159479780</v>
      </c>
      <c r="D121" s="3">
        <v>-485826640</v>
      </c>
      <c r="E121" s="3">
        <v>-176944707</v>
      </c>
      <c r="F121" s="3"/>
    </row>
    <row r="122" spans="1:6" x14ac:dyDescent="0.25">
      <c r="A122" t="s">
        <v>69</v>
      </c>
      <c r="B122" s="3">
        <v>-55133261</v>
      </c>
      <c r="C122" s="3">
        <v>-62585074</v>
      </c>
      <c r="D122" s="3">
        <v>-69190832</v>
      </c>
      <c r="E122" s="3">
        <v>-76347026</v>
      </c>
      <c r="F122" s="3">
        <v>-168315614</v>
      </c>
    </row>
    <row r="123" spans="1:6" x14ac:dyDescent="0.25">
      <c r="A123" s="1" t="s">
        <v>70</v>
      </c>
      <c r="B123" s="4">
        <f t="shared" ref="B123:E123" si="21">SUM(B119:B122)</f>
        <v>449457508</v>
      </c>
      <c r="C123" s="4">
        <f t="shared" si="21"/>
        <v>-64772828</v>
      </c>
      <c r="D123" s="4">
        <f t="shared" si="21"/>
        <v>-726274863</v>
      </c>
      <c r="E123" s="4">
        <f t="shared" si="21"/>
        <v>-252489204</v>
      </c>
      <c r="F123" s="4">
        <f>SUM(F119:F122)</f>
        <v>81251370</v>
      </c>
    </row>
    <row r="124" spans="1:6" x14ac:dyDescent="0.25">
      <c r="A124" t="s">
        <v>71</v>
      </c>
      <c r="B124" s="4">
        <f t="shared" ref="B124:E124" si="22">B111+B117+B123</f>
        <v>1227925990</v>
      </c>
      <c r="C124" s="4">
        <f t="shared" si="22"/>
        <v>532851368</v>
      </c>
      <c r="D124" s="4">
        <f t="shared" si="22"/>
        <v>1561953441</v>
      </c>
      <c r="E124" s="4">
        <f t="shared" si="22"/>
        <v>-875860748</v>
      </c>
      <c r="F124" s="4">
        <f>F111+F117+F123</f>
        <v>-310435832</v>
      </c>
    </row>
    <row r="125" spans="1:6" ht="30" x14ac:dyDescent="0.25">
      <c r="A125" s="2" t="s">
        <v>78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</row>
    <row r="126" spans="1:6" x14ac:dyDescent="0.25">
      <c r="A126" t="s">
        <v>72</v>
      </c>
      <c r="B126" s="3">
        <v>2038700320</v>
      </c>
      <c r="C126" s="3">
        <v>3180565918</v>
      </c>
      <c r="D126" s="3">
        <v>3713417286</v>
      </c>
      <c r="E126" s="3">
        <v>5275370728</v>
      </c>
      <c r="F126" s="3">
        <v>4399509980</v>
      </c>
    </row>
    <row r="127" spans="1:6" x14ac:dyDescent="0.25">
      <c r="A127" s="1" t="s">
        <v>73</v>
      </c>
      <c r="B127" s="4">
        <f>SUM(B124:B126)+1</f>
        <v>3266626311</v>
      </c>
      <c r="C127" s="4">
        <f t="shared" ref="C127:E127" si="23">SUM(C124:C126)</f>
        <v>3713417286</v>
      </c>
      <c r="D127" s="4">
        <f>SUM(D124:D126)+1</f>
        <v>5275370728</v>
      </c>
      <c r="E127" s="4">
        <f t="shared" si="23"/>
        <v>4399509980</v>
      </c>
      <c r="F127" s="4">
        <f>SUM(F124:F126)+1</f>
        <v>4089074149</v>
      </c>
    </row>
    <row r="128" spans="1:6" x14ac:dyDescent="0.25">
      <c r="B128" s="3"/>
      <c r="C128" s="3"/>
      <c r="D128" s="3"/>
      <c r="E128" s="3"/>
      <c r="F128" s="3"/>
    </row>
    <row r="129" spans="1:6" x14ac:dyDescent="0.25">
      <c r="A129" s="1" t="s">
        <v>79</v>
      </c>
      <c r="B129" s="4">
        <v>23285029</v>
      </c>
      <c r="C129" s="3"/>
      <c r="D129" s="4">
        <v>24064073</v>
      </c>
      <c r="E129" s="4">
        <v>20053588</v>
      </c>
      <c r="F129" s="4">
        <v>23547095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pane xSplit="1" ySplit="5" topLeftCell="H6" activePane="bottomRight" state="frozen"/>
      <selection pane="topRight" activeCell="B1" sqref="B1"/>
      <selection pane="bottomLeft" activeCell="A4" sqref="A4"/>
      <selection pane="bottomRight" activeCell="I45" sqref="I45"/>
    </sheetView>
  </sheetViews>
  <sheetFormatPr defaultRowHeight="15" x14ac:dyDescent="0.25"/>
  <cols>
    <col min="1" max="1" width="45.140625" bestFit="1" customWidth="1"/>
    <col min="2" max="6" width="15" bestFit="1" customWidth="1"/>
    <col min="7" max="7" width="12.42578125" customWidth="1"/>
    <col min="8" max="8" width="14.28515625" bestFit="1" customWidth="1"/>
    <col min="9" max="9" width="16.28515625" customWidth="1"/>
  </cols>
  <sheetData>
    <row r="1" spans="1:9" x14ac:dyDescent="0.25">
      <c r="A1" s="1" t="s">
        <v>88</v>
      </c>
      <c r="B1" s="11"/>
      <c r="C1" s="11"/>
      <c r="D1" s="11"/>
      <c r="E1" s="11"/>
      <c r="F1" s="11"/>
    </row>
    <row r="2" spans="1:9" x14ac:dyDescent="0.25">
      <c r="A2" s="1" t="s">
        <v>135</v>
      </c>
      <c r="B2" s="3"/>
      <c r="C2" s="3"/>
      <c r="D2" s="3"/>
      <c r="E2" s="3"/>
      <c r="F2" s="3"/>
    </row>
    <row r="3" spans="1:9" x14ac:dyDescent="0.25">
      <c r="A3" t="s">
        <v>131</v>
      </c>
    </row>
    <row r="4" spans="1:9" ht="18.75" x14ac:dyDescent="0.3">
      <c r="A4" s="23"/>
      <c r="B4" s="25" t="s">
        <v>86</v>
      </c>
      <c r="C4" s="25" t="s">
        <v>85</v>
      </c>
      <c r="D4" s="25" t="s">
        <v>87</v>
      </c>
      <c r="E4" s="25" t="s">
        <v>86</v>
      </c>
      <c r="F4" s="25" t="s">
        <v>85</v>
      </c>
      <c r="G4" s="25" t="s">
        <v>87</v>
      </c>
      <c r="H4" s="25" t="s">
        <v>86</v>
      </c>
      <c r="I4" s="25" t="s">
        <v>85</v>
      </c>
    </row>
    <row r="5" spans="1:9" ht="15.75" x14ac:dyDescent="0.25">
      <c r="B5" s="24">
        <v>42916</v>
      </c>
      <c r="C5" s="24">
        <v>43008</v>
      </c>
      <c r="D5" s="24">
        <v>43190</v>
      </c>
      <c r="E5" s="24">
        <v>43281</v>
      </c>
      <c r="F5" s="24">
        <v>43373</v>
      </c>
      <c r="G5" s="26">
        <v>43555</v>
      </c>
      <c r="H5" s="26">
        <v>43646</v>
      </c>
      <c r="I5" s="26">
        <v>43738</v>
      </c>
    </row>
    <row r="6" spans="1:9" x14ac:dyDescent="0.25">
      <c r="A6" s="16" t="s">
        <v>105</v>
      </c>
      <c r="B6" s="3"/>
      <c r="C6" s="3"/>
      <c r="D6" s="3"/>
      <c r="E6" s="3"/>
      <c r="F6" s="3"/>
    </row>
    <row r="7" spans="1:9" x14ac:dyDescent="0.25">
      <c r="A7" s="18" t="s">
        <v>106</v>
      </c>
      <c r="B7" s="4">
        <f>B8-B9</f>
        <v>355327000</v>
      </c>
      <c r="C7" s="4">
        <f>C8-C9</f>
        <v>528936000</v>
      </c>
      <c r="D7" s="4">
        <f>D8-D9</f>
        <v>178672000</v>
      </c>
      <c r="E7" s="4">
        <f>E8-E9</f>
        <v>376308000</v>
      </c>
      <c r="F7" s="4">
        <f>F8-F9</f>
        <v>618428000</v>
      </c>
      <c r="G7" s="4">
        <f t="shared" ref="G7:I7" si="0">G8-G9</f>
        <v>235183613</v>
      </c>
      <c r="H7" s="4">
        <f t="shared" si="0"/>
        <v>458137483</v>
      </c>
      <c r="I7" s="4">
        <f t="shared" si="0"/>
        <v>688885956</v>
      </c>
    </row>
    <row r="8" spans="1:9" x14ac:dyDescent="0.25">
      <c r="A8" t="s">
        <v>20</v>
      </c>
      <c r="B8" s="3">
        <v>906892000</v>
      </c>
      <c r="C8" s="3">
        <v>1385715000</v>
      </c>
      <c r="D8" s="3">
        <v>529042000</v>
      </c>
      <c r="E8" s="3">
        <v>1169000000</v>
      </c>
      <c r="F8" s="3">
        <v>1824169000</v>
      </c>
      <c r="G8" s="11">
        <v>598250000</v>
      </c>
      <c r="H8" s="15">
        <v>1220454624</v>
      </c>
      <c r="I8" s="15">
        <v>1840054325</v>
      </c>
    </row>
    <row r="9" spans="1:9" x14ac:dyDescent="0.25">
      <c r="A9" t="s">
        <v>21</v>
      </c>
      <c r="B9" s="3">
        <v>551565000</v>
      </c>
      <c r="C9" s="3">
        <v>856779000</v>
      </c>
      <c r="D9" s="3">
        <v>350370000</v>
      </c>
      <c r="E9" s="3">
        <v>792692000</v>
      </c>
      <c r="F9" s="3">
        <v>1205741000</v>
      </c>
      <c r="G9" s="3">
        <v>363066387</v>
      </c>
      <c r="H9" s="15">
        <v>762317141</v>
      </c>
      <c r="I9" s="15">
        <v>1151168369</v>
      </c>
    </row>
    <row r="10" spans="1:9" x14ac:dyDescent="0.25"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9" x14ac:dyDescent="0.25">
      <c r="A11" s="6" t="s">
        <v>75</v>
      </c>
      <c r="B11" s="3">
        <v>54177000</v>
      </c>
      <c r="C11" s="3">
        <v>83879000</v>
      </c>
      <c r="D11" s="3">
        <v>29945000</v>
      </c>
      <c r="E11" s="3">
        <v>60065000</v>
      </c>
      <c r="F11" s="3">
        <v>87740000</v>
      </c>
      <c r="G11" s="15">
        <v>21392063</v>
      </c>
      <c r="H11" s="15">
        <v>43430462</v>
      </c>
      <c r="I11" s="15">
        <v>64585133</v>
      </c>
    </row>
    <row r="12" spans="1:9" x14ac:dyDescent="0.25">
      <c r="A12" t="s">
        <v>22</v>
      </c>
      <c r="B12" s="3">
        <v>0</v>
      </c>
      <c r="C12" s="3">
        <v>0</v>
      </c>
      <c r="D12" s="3">
        <v>0</v>
      </c>
      <c r="E12">
        <v>0</v>
      </c>
      <c r="F12" s="3">
        <v>0</v>
      </c>
    </row>
    <row r="13" spans="1:9" x14ac:dyDescent="0.25">
      <c r="A13" t="s">
        <v>23</v>
      </c>
      <c r="B13" s="3">
        <v>72510000</v>
      </c>
      <c r="C13" s="3">
        <v>101337000</v>
      </c>
      <c r="D13" s="3">
        <v>33694000</v>
      </c>
      <c r="E13" s="3">
        <v>65307000</v>
      </c>
      <c r="F13" s="3">
        <v>95301000</v>
      </c>
      <c r="G13" s="15">
        <v>26777198</v>
      </c>
      <c r="H13" s="15">
        <v>50487526</v>
      </c>
      <c r="I13" s="15">
        <v>70604884</v>
      </c>
    </row>
    <row r="14" spans="1:9" x14ac:dyDescent="0.25">
      <c r="A14" s="1"/>
      <c r="B14" s="4">
        <f>SUM(B11:B13)+B7</f>
        <v>482014000</v>
      </c>
      <c r="C14" s="4">
        <f t="shared" ref="C14:H14" si="1">SUM(C11:C13)+C7</f>
        <v>714152000</v>
      </c>
      <c r="D14" s="4">
        <f t="shared" si="1"/>
        <v>242311000</v>
      </c>
      <c r="E14" s="4">
        <f t="shared" si="1"/>
        <v>501680000</v>
      </c>
      <c r="F14" s="4">
        <f t="shared" si="1"/>
        <v>801469000</v>
      </c>
      <c r="G14" s="4">
        <f t="shared" si="1"/>
        <v>283352874</v>
      </c>
      <c r="H14" s="4">
        <f t="shared" si="1"/>
        <v>552055471</v>
      </c>
      <c r="I14" s="4">
        <f>SUM(I11:I13)+I7</f>
        <v>824075973</v>
      </c>
    </row>
    <row r="15" spans="1:9" x14ac:dyDescent="0.25">
      <c r="A15" s="16" t="s">
        <v>107</v>
      </c>
      <c r="B15" s="3"/>
      <c r="C15" s="3"/>
      <c r="D15" s="3"/>
      <c r="E15" s="3"/>
      <c r="F15" s="3"/>
    </row>
    <row r="16" spans="1:9" x14ac:dyDescent="0.25">
      <c r="A16" t="s">
        <v>24</v>
      </c>
      <c r="B16" s="3">
        <v>163898000</v>
      </c>
      <c r="C16" s="3">
        <v>242802000</v>
      </c>
      <c r="D16" s="3">
        <v>82900000</v>
      </c>
      <c r="E16" s="3">
        <v>170113000</v>
      </c>
      <c r="F16" s="3">
        <v>255170000</v>
      </c>
      <c r="G16" s="15">
        <v>91606641</v>
      </c>
      <c r="H16" s="15">
        <v>186334987</v>
      </c>
      <c r="I16" s="15">
        <v>311102151</v>
      </c>
    </row>
    <row r="17" spans="1:9" x14ac:dyDescent="0.25">
      <c r="A17" t="s">
        <v>25</v>
      </c>
      <c r="B17" s="3">
        <v>29198000</v>
      </c>
      <c r="C17" s="3">
        <v>43746000</v>
      </c>
      <c r="D17" s="3">
        <v>11090000</v>
      </c>
      <c r="E17" s="3">
        <v>23324000</v>
      </c>
      <c r="F17" s="3">
        <v>38528000</v>
      </c>
      <c r="G17" s="15">
        <v>13433129</v>
      </c>
      <c r="H17" s="15">
        <v>28548867</v>
      </c>
      <c r="I17" s="15">
        <v>45705471</v>
      </c>
    </row>
    <row r="18" spans="1:9" x14ac:dyDescent="0.25">
      <c r="A18" t="s">
        <v>26</v>
      </c>
      <c r="B18" s="3">
        <v>7550000</v>
      </c>
      <c r="C18" s="3">
        <v>10284000</v>
      </c>
      <c r="D18" s="3">
        <v>2313000</v>
      </c>
      <c r="E18" s="3">
        <v>6645000</v>
      </c>
      <c r="F18" s="3">
        <v>9706000</v>
      </c>
      <c r="G18" s="15">
        <v>2118501</v>
      </c>
      <c r="H18" s="15">
        <v>5949362</v>
      </c>
      <c r="I18" s="15">
        <v>9228854</v>
      </c>
    </row>
    <row r="19" spans="1:9" x14ac:dyDescent="0.25">
      <c r="A19" t="s">
        <v>27</v>
      </c>
      <c r="B19" s="3">
        <v>4117000</v>
      </c>
      <c r="C19" s="3">
        <v>6171000</v>
      </c>
      <c r="D19" s="3">
        <v>2382000</v>
      </c>
      <c r="E19" s="3">
        <v>4711000</v>
      </c>
      <c r="F19" s="3">
        <v>6665000</v>
      </c>
      <c r="G19" s="15">
        <v>2644951</v>
      </c>
      <c r="H19" s="15">
        <v>5834760</v>
      </c>
      <c r="I19" s="15">
        <v>9183753</v>
      </c>
    </row>
    <row r="20" spans="1:9" x14ac:dyDescent="0.25">
      <c r="A20" t="s">
        <v>28</v>
      </c>
      <c r="B20" s="3">
        <v>2296000</v>
      </c>
      <c r="C20" s="3">
        <v>3207000</v>
      </c>
      <c r="D20" s="3">
        <v>948000</v>
      </c>
      <c r="E20" s="3">
        <v>2647000</v>
      </c>
      <c r="F20" s="3">
        <v>3522000</v>
      </c>
      <c r="G20" s="15">
        <v>1940131</v>
      </c>
      <c r="H20" s="15">
        <v>2844356</v>
      </c>
      <c r="I20" s="15">
        <v>3211732</v>
      </c>
    </row>
    <row r="21" spans="1:9" x14ac:dyDescent="0.25">
      <c r="A21" t="s">
        <v>29</v>
      </c>
      <c r="B21" s="3">
        <v>4424000</v>
      </c>
      <c r="C21" s="3">
        <v>6697000</v>
      </c>
      <c r="D21" s="3">
        <v>2356000</v>
      </c>
      <c r="E21" s="3">
        <v>5132000</v>
      </c>
      <c r="F21" s="3">
        <v>7324000</v>
      </c>
      <c r="G21" s="15">
        <v>2581000</v>
      </c>
      <c r="H21" s="15">
        <v>5465580</v>
      </c>
      <c r="I21" s="15">
        <v>7881663</v>
      </c>
    </row>
    <row r="22" spans="1:9" x14ac:dyDescent="0.25">
      <c r="A22" t="s">
        <v>30</v>
      </c>
      <c r="B22" s="3">
        <v>134000</v>
      </c>
      <c r="C22" s="3">
        <v>204000</v>
      </c>
      <c r="D22" s="3">
        <v>83000</v>
      </c>
      <c r="E22" s="3">
        <v>173000</v>
      </c>
      <c r="F22" s="3">
        <v>288000</v>
      </c>
      <c r="G22" s="15">
        <v>108611</v>
      </c>
      <c r="H22" s="15">
        <v>235472</v>
      </c>
      <c r="I22" s="15">
        <v>360037</v>
      </c>
    </row>
    <row r="23" spans="1:9" x14ac:dyDescent="0.25">
      <c r="A23" t="s">
        <v>31</v>
      </c>
      <c r="B23" s="3">
        <v>154000</v>
      </c>
      <c r="C23" s="3">
        <v>227000</v>
      </c>
      <c r="D23" s="3">
        <v>86000</v>
      </c>
      <c r="E23" s="3">
        <v>173000</v>
      </c>
      <c r="F23" s="3">
        <v>259000</v>
      </c>
      <c r="G23" s="15">
        <v>115000</v>
      </c>
      <c r="H23" s="15">
        <v>229998</v>
      </c>
      <c r="I23" s="15">
        <v>345000</v>
      </c>
    </row>
    <row r="24" spans="1:9" x14ac:dyDescent="0.25">
      <c r="A24" t="s">
        <v>32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</row>
    <row r="25" spans="1:9" x14ac:dyDescent="0.25">
      <c r="A25" t="s">
        <v>33</v>
      </c>
      <c r="B25" s="3">
        <v>20542000</v>
      </c>
      <c r="C25" s="3">
        <v>34384000</v>
      </c>
      <c r="D25" s="3">
        <v>11353000</v>
      </c>
      <c r="E25" s="3">
        <v>24247000</v>
      </c>
      <c r="F25" s="3">
        <v>34432000</v>
      </c>
      <c r="G25" s="15">
        <v>11034193</v>
      </c>
      <c r="H25" s="15">
        <v>25915225</v>
      </c>
      <c r="I25" s="15">
        <v>34124660</v>
      </c>
    </row>
    <row r="26" spans="1:9" x14ac:dyDescent="0.25">
      <c r="A26" t="s">
        <v>136</v>
      </c>
      <c r="B26" s="3">
        <v>23873000</v>
      </c>
      <c r="C26" s="3">
        <v>30866000</v>
      </c>
      <c r="D26" s="3">
        <v>13530000</v>
      </c>
      <c r="E26" s="3">
        <v>28753000</v>
      </c>
      <c r="F26" s="3">
        <v>42006000</v>
      </c>
      <c r="G26" s="15">
        <v>16838410</v>
      </c>
      <c r="H26" s="15">
        <v>33018310</v>
      </c>
      <c r="I26" s="15">
        <v>38748538</v>
      </c>
    </row>
    <row r="27" spans="1:9" x14ac:dyDescent="0.25">
      <c r="A27" s="1"/>
      <c r="B27" s="4">
        <f t="shared" ref="B27:E27" si="2">SUM(B16:B26)</f>
        <v>256186000</v>
      </c>
      <c r="C27" s="4">
        <f t="shared" si="2"/>
        <v>378588000</v>
      </c>
      <c r="D27" s="4">
        <f t="shared" si="2"/>
        <v>127041000</v>
      </c>
      <c r="E27" s="4">
        <f t="shared" si="2"/>
        <v>265918000</v>
      </c>
      <c r="F27" s="4">
        <f>SUM(F16:F26)</f>
        <v>397900000</v>
      </c>
      <c r="G27" s="4">
        <f t="shared" ref="G27:I27" si="3">SUM(G16:G26)</f>
        <v>142420567</v>
      </c>
      <c r="H27" s="4">
        <f t="shared" si="3"/>
        <v>294376917</v>
      </c>
      <c r="I27" s="4">
        <f t="shared" si="3"/>
        <v>459891859</v>
      </c>
    </row>
    <row r="28" spans="1:9" x14ac:dyDescent="0.25">
      <c r="A28" s="16" t="s">
        <v>108</v>
      </c>
      <c r="B28" s="4">
        <f t="shared" ref="B28:C28" si="4">B14-B27</f>
        <v>225828000</v>
      </c>
      <c r="C28" s="4">
        <f t="shared" si="4"/>
        <v>335564000</v>
      </c>
      <c r="D28" s="4">
        <f>D14-D27</f>
        <v>115270000</v>
      </c>
      <c r="E28" s="4">
        <f>E14-E27</f>
        <v>235762000</v>
      </c>
      <c r="F28" s="4">
        <f>F14-F27</f>
        <v>403569000</v>
      </c>
      <c r="G28" s="4">
        <f>G14-G27</f>
        <v>140932307</v>
      </c>
      <c r="H28" s="4">
        <f t="shared" ref="H28:I28" si="5">H14-H27</f>
        <v>257678554</v>
      </c>
      <c r="I28" s="4">
        <f t="shared" si="5"/>
        <v>364184114</v>
      </c>
    </row>
    <row r="29" spans="1:9" x14ac:dyDescent="0.25">
      <c r="A29" s="17" t="s">
        <v>109</v>
      </c>
      <c r="B29" s="4"/>
      <c r="C29" s="4"/>
      <c r="D29" s="4"/>
      <c r="E29" s="4"/>
      <c r="F29" s="4"/>
    </row>
    <row r="30" spans="1:9" x14ac:dyDescent="0.25">
      <c r="A30" t="s">
        <v>34</v>
      </c>
      <c r="B30" s="3">
        <v>30000000</v>
      </c>
      <c r="C30" s="3">
        <v>45000000</v>
      </c>
      <c r="D30" s="3">
        <v>18750000</v>
      </c>
      <c r="E30" s="3">
        <v>50000000</v>
      </c>
      <c r="F30" s="3">
        <v>60000000</v>
      </c>
      <c r="G30" s="15">
        <v>13517449</v>
      </c>
      <c r="H30" s="15">
        <v>15151451</v>
      </c>
      <c r="I30" s="15">
        <v>36573007</v>
      </c>
    </row>
    <row r="31" spans="1:9" x14ac:dyDescent="0.25">
      <c r="A31" t="s">
        <v>35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</row>
    <row r="32" spans="1:9" x14ac:dyDescent="0.25">
      <c r="A32" t="s">
        <v>76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</row>
    <row r="33" spans="1:10" x14ac:dyDescent="0.25">
      <c r="A33" s="1"/>
      <c r="B33" s="4">
        <f t="shared" ref="B33:E33" si="6">SUM(B30:B32)</f>
        <v>30000000</v>
      </c>
      <c r="C33" s="4">
        <f t="shared" si="6"/>
        <v>45000000</v>
      </c>
      <c r="D33" s="4">
        <f t="shared" si="6"/>
        <v>18750000</v>
      </c>
      <c r="E33" s="4">
        <f t="shared" si="6"/>
        <v>50000000</v>
      </c>
      <c r="F33" s="4">
        <f>SUM(F30:F32)</f>
        <v>60000000</v>
      </c>
      <c r="G33" s="4">
        <f t="shared" ref="G33:I33" si="7">SUM(G30:G32)</f>
        <v>13517449</v>
      </c>
      <c r="H33" s="4">
        <f t="shared" si="7"/>
        <v>15151451</v>
      </c>
      <c r="I33" s="4">
        <f t="shared" si="7"/>
        <v>36573007</v>
      </c>
    </row>
    <row r="34" spans="1:10" x14ac:dyDescent="0.25">
      <c r="A34" s="16" t="s">
        <v>110</v>
      </c>
      <c r="B34" s="4">
        <f t="shared" ref="B34:E34" si="8">B28-B33</f>
        <v>195828000</v>
      </c>
      <c r="C34" s="4">
        <f t="shared" si="8"/>
        <v>290564000</v>
      </c>
      <c r="D34" s="4">
        <f t="shared" si="8"/>
        <v>96520000</v>
      </c>
      <c r="E34" s="4">
        <f t="shared" si="8"/>
        <v>185762000</v>
      </c>
      <c r="F34" s="4">
        <f>F28-F33</f>
        <v>343569000</v>
      </c>
      <c r="G34" s="4">
        <f t="shared" ref="G34:J34" si="9">G28-G33</f>
        <v>127414858</v>
      </c>
      <c r="H34" s="4">
        <f t="shared" si="9"/>
        <v>242527103</v>
      </c>
      <c r="I34" s="4">
        <f t="shared" si="9"/>
        <v>327611107</v>
      </c>
      <c r="J34" s="4">
        <f t="shared" si="9"/>
        <v>0</v>
      </c>
    </row>
    <row r="35" spans="1:10" x14ac:dyDescent="0.25">
      <c r="A35" s="16" t="s">
        <v>111</v>
      </c>
      <c r="B35" s="3"/>
      <c r="C35" s="3"/>
      <c r="D35" s="3"/>
      <c r="E35" s="3"/>
    </row>
    <row r="36" spans="1:10" x14ac:dyDescent="0.25">
      <c r="A36" t="s">
        <v>36</v>
      </c>
      <c r="B36" s="3">
        <v>74523000</v>
      </c>
      <c r="C36" s="3">
        <v>111000000</v>
      </c>
      <c r="D36" s="3">
        <v>39768000</v>
      </c>
      <c r="E36" s="3">
        <v>81338000</v>
      </c>
      <c r="F36" s="3">
        <v>133178000</v>
      </c>
      <c r="G36" s="15">
        <v>52378573</v>
      </c>
      <c r="H36" s="15">
        <v>100169938</v>
      </c>
      <c r="I36" s="15">
        <v>145173296</v>
      </c>
    </row>
    <row r="37" spans="1:10" x14ac:dyDescent="0.25">
      <c r="A37" t="s">
        <v>37</v>
      </c>
      <c r="B37" s="3"/>
      <c r="C37" s="3"/>
      <c r="D37" s="3"/>
      <c r="E37" s="3"/>
      <c r="F37" s="3"/>
      <c r="G37" s="15">
        <v>2740142</v>
      </c>
      <c r="H37" s="15">
        <v>6884129</v>
      </c>
      <c r="I37" s="15">
        <v>4877540</v>
      </c>
    </row>
    <row r="38" spans="1:10" x14ac:dyDescent="0.25">
      <c r="A38" s="1" t="s">
        <v>38</v>
      </c>
      <c r="B38" s="4">
        <f t="shared" ref="B38:E38" si="10">SUM(B36:B37)</f>
        <v>74523000</v>
      </c>
      <c r="C38" s="4">
        <f t="shared" si="10"/>
        <v>111000000</v>
      </c>
      <c r="D38" s="4">
        <f t="shared" si="10"/>
        <v>39768000</v>
      </c>
      <c r="E38" s="4">
        <f t="shared" si="10"/>
        <v>81338000</v>
      </c>
      <c r="F38" s="4">
        <f>SUM(F36:F37)</f>
        <v>133178000</v>
      </c>
      <c r="G38" s="4">
        <f t="shared" ref="G38:I38" si="11">SUM(G36:G37)</f>
        <v>55118715</v>
      </c>
      <c r="H38" s="4">
        <f t="shared" si="11"/>
        <v>107054067</v>
      </c>
      <c r="I38" s="4">
        <f t="shared" si="11"/>
        <v>150050836</v>
      </c>
    </row>
    <row r="39" spans="1:10" x14ac:dyDescent="0.25">
      <c r="A39" s="1" t="s">
        <v>112</v>
      </c>
      <c r="B39" s="4">
        <f t="shared" ref="B39:E39" si="12">B34-B38</f>
        <v>121305000</v>
      </c>
      <c r="C39" s="4">
        <f>(C34-C38)-1</f>
        <v>179563999</v>
      </c>
      <c r="D39" s="4">
        <f>(D34-D38)</f>
        <v>56752000</v>
      </c>
      <c r="E39" s="4">
        <f t="shared" si="12"/>
        <v>104424000</v>
      </c>
      <c r="F39" s="4">
        <f>(F34-F38)+1</f>
        <v>210391001</v>
      </c>
      <c r="G39" s="4">
        <f t="shared" ref="G39:I39" si="13">(G34-G38)+1</f>
        <v>72296144</v>
      </c>
      <c r="H39" s="4">
        <f t="shared" si="13"/>
        <v>135473037</v>
      </c>
      <c r="I39" s="4">
        <f t="shared" si="13"/>
        <v>177560272</v>
      </c>
    </row>
    <row r="40" spans="1:10" x14ac:dyDescent="0.25">
      <c r="A40" s="19" t="s">
        <v>113</v>
      </c>
      <c r="B40" s="10">
        <f>B39/('1'!B44/10)</f>
        <v>0.68070709814123553</v>
      </c>
      <c r="C40" s="10">
        <f>C39/('1'!C44/10)</f>
        <v>1.0076294356368305</v>
      </c>
      <c r="D40" s="10">
        <f>D39/('1'!D44/10)</f>
        <v>0.31846576178814889</v>
      </c>
      <c r="E40" s="10">
        <f>E39/('1'!E44/10)</f>
        <v>0.55807510477536226</v>
      </c>
      <c r="F40" s="10">
        <f>F39/('1'!F44/10)</f>
        <v>1.1243964981888106</v>
      </c>
      <c r="G40" s="10">
        <f>G39/('1'!G44/10)</f>
        <v>0.38637358383990256</v>
      </c>
      <c r="H40" s="10">
        <f>H39/('1'!H44/10)</f>
        <v>0.72401099039757522</v>
      </c>
      <c r="I40" s="10">
        <f>I39/('1'!I44/10)</f>
        <v>0.94893855805404914</v>
      </c>
    </row>
    <row r="41" spans="1:10" x14ac:dyDescent="0.25">
      <c r="A41" s="19" t="s">
        <v>114</v>
      </c>
      <c r="B41" s="4">
        <f>'1'!B44/10</f>
        <v>178204400</v>
      </c>
      <c r="C41" s="4">
        <f>'1'!C44/10</f>
        <v>178204400</v>
      </c>
      <c r="D41" s="4">
        <f>'1'!D44/10</f>
        <v>178204400</v>
      </c>
      <c r="E41" s="4">
        <f>'1'!E44/10</f>
        <v>187114600</v>
      </c>
      <c r="F41" s="4">
        <f>'1'!F44/10</f>
        <v>187114600</v>
      </c>
      <c r="G41" s="4">
        <f>'1'!G44/10</f>
        <v>187114614</v>
      </c>
      <c r="H41" s="4">
        <f>'1'!H44/10</f>
        <v>187114614</v>
      </c>
      <c r="I41" s="4">
        <f>'1'!I44/10</f>
        <v>187114614</v>
      </c>
    </row>
    <row r="42" spans="1:10" x14ac:dyDescent="0.25">
      <c r="B42" s="4"/>
      <c r="C42" s="4"/>
      <c r="D42" s="4"/>
      <c r="E42" s="4"/>
      <c r="F42" s="4"/>
    </row>
    <row r="43" spans="1:10" x14ac:dyDescent="0.25">
      <c r="B43" s="4"/>
      <c r="C43" s="4"/>
      <c r="D43" s="4"/>
      <c r="E43" s="4"/>
      <c r="F4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workbookViewId="0">
      <pane xSplit="1" ySplit="5" topLeftCell="I39" activePane="bottomRight" state="frozen"/>
      <selection pane="topRight" activeCell="B1" sqref="B1"/>
      <selection pane="bottomLeft" activeCell="A5" sqref="A5"/>
      <selection pane="bottomRight" activeCell="I45" sqref="I45"/>
    </sheetView>
  </sheetViews>
  <sheetFormatPr defaultRowHeight="15" x14ac:dyDescent="0.25"/>
  <cols>
    <col min="1" max="1" width="47.5703125" bestFit="1" customWidth="1"/>
    <col min="2" max="2" width="14.7109375" bestFit="1" customWidth="1"/>
    <col min="3" max="3" width="15.140625" bestFit="1" customWidth="1"/>
    <col min="4" max="4" width="15.7109375" bestFit="1" customWidth="1"/>
    <col min="5" max="5" width="15.42578125" bestFit="1" customWidth="1"/>
    <col min="6" max="6" width="15.140625" bestFit="1" customWidth="1"/>
    <col min="7" max="8" width="14.28515625" bestFit="1" customWidth="1"/>
    <col min="9" max="9" width="15.5703125" customWidth="1"/>
  </cols>
  <sheetData>
    <row r="1" spans="1:11" x14ac:dyDescent="0.25">
      <c r="A1" s="1" t="s">
        <v>88</v>
      </c>
    </row>
    <row r="2" spans="1:11" x14ac:dyDescent="0.25">
      <c r="A2" s="1" t="s">
        <v>39</v>
      </c>
      <c r="B2" s="3"/>
      <c r="C2" s="3"/>
      <c r="D2" s="3"/>
      <c r="E2" s="3"/>
      <c r="F2" s="3"/>
    </row>
    <row r="3" spans="1:11" x14ac:dyDescent="0.25">
      <c r="A3" t="s">
        <v>131</v>
      </c>
    </row>
    <row r="4" spans="1:11" ht="18.75" x14ac:dyDescent="0.3">
      <c r="A4" s="23"/>
      <c r="B4" s="25" t="s">
        <v>86</v>
      </c>
      <c r="C4" s="25" t="s">
        <v>85</v>
      </c>
      <c r="D4" s="25" t="s">
        <v>87</v>
      </c>
      <c r="E4" s="25" t="s">
        <v>86</v>
      </c>
      <c r="F4" s="25" t="s">
        <v>85</v>
      </c>
      <c r="G4" s="25" t="s">
        <v>87</v>
      </c>
      <c r="H4" s="25" t="s">
        <v>86</v>
      </c>
      <c r="I4" s="25" t="s">
        <v>85</v>
      </c>
    </row>
    <row r="5" spans="1:11" ht="15.75" x14ac:dyDescent="0.25">
      <c r="B5" s="24">
        <v>42916</v>
      </c>
      <c r="C5" s="24">
        <v>43008</v>
      </c>
      <c r="D5" s="24">
        <v>43190</v>
      </c>
      <c r="E5" s="24">
        <v>43281</v>
      </c>
      <c r="F5" s="24">
        <v>43373</v>
      </c>
      <c r="G5" s="26">
        <v>43555</v>
      </c>
      <c r="H5" s="26">
        <v>43646</v>
      </c>
      <c r="I5" s="26">
        <v>43738</v>
      </c>
    </row>
    <row r="6" spans="1:11" ht="15.75" x14ac:dyDescent="0.25">
      <c r="A6" s="16" t="s">
        <v>94</v>
      </c>
      <c r="B6" s="13"/>
      <c r="C6" s="14"/>
      <c r="D6" s="14"/>
      <c r="E6" s="14"/>
      <c r="F6" s="14"/>
    </row>
    <row r="7" spans="1:11" x14ac:dyDescent="0.25">
      <c r="A7" s="17" t="s">
        <v>95</v>
      </c>
      <c r="B7" s="3"/>
      <c r="C7" s="3"/>
      <c r="D7" s="3"/>
      <c r="E7" s="3"/>
      <c r="F7" s="3"/>
    </row>
    <row r="8" spans="1:11" x14ac:dyDescent="0.25">
      <c r="A8" t="s">
        <v>42</v>
      </c>
      <c r="B8" s="3">
        <v>961658000</v>
      </c>
      <c r="C8" s="3">
        <v>1519421000</v>
      </c>
      <c r="D8" s="3">
        <v>616470000</v>
      </c>
      <c r="E8" s="3">
        <v>1244558000</v>
      </c>
      <c r="F8" s="3">
        <v>1980764000</v>
      </c>
      <c r="G8" s="11">
        <v>661956624</v>
      </c>
      <c r="H8" s="11">
        <v>1239179528</v>
      </c>
      <c r="I8" s="11">
        <v>1870576983</v>
      </c>
      <c r="J8" s="11"/>
      <c r="K8" s="11"/>
    </row>
    <row r="9" spans="1:11" x14ac:dyDescent="0.25">
      <c r="A9" t="s">
        <v>43</v>
      </c>
      <c r="B9" s="3">
        <v>-497433000</v>
      </c>
      <c r="C9" s="3">
        <v>-751199000</v>
      </c>
      <c r="D9" s="3">
        <v>-356423000</v>
      </c>
      <c r="E9" s="3">
        <v>-788015000</v>
      </c>
      <c r="F9" s="3">
        <v>-1163207000</v>
      </c>
      <c r="G9" s="11">
        <v>-410989749</v>
      </c>
      <c r="H9" s="11">
        <v>-805674617</v>
      </c>
      <c r="I9" s="11">
        <v>-1109610412</v>
      </c>
      <c r="J9" s="11"/>
      <c r="K9" s="11"/>
    </row>
    <row r="10" spans="1:11" x14ac:dyDescent="0.25">
      <c r="A10" t="s">
        <v>44</v>
      </c>
      <c r="B10" s="3">
        <v>19568000</v>
      </c>
      <c r="C10" s="3">
        <v>26921000</v>
      </c>
      <c r="D10" s="3">
        <v>11887000</v>
      </c>
      <c r="E10" s="3">
        <v>20597000</v>
      </c>
      <c r="F10" s="3">
        <v>36893000</v>
      </c>
      <c r="G10" s="11">
        <v>7241289</v>
      </c>
      <c r="H10" s="11">
        <v>16582856</v>
      </c>
      <c r="I10" s="11">
        <v>23748220</v>
      </c>
      <c r="J10" s="11"/>
      <c r="K10" s="11"/>
    </row>
    <row r="11" spans="1:11" x14ac:dyDescent="0.25">
      <c r="A11" t="s">
        <v>45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11">
        <v>7662551</v>
      </c>
      <c r="H11" s="11">
        <v>27844549</v>
      </c>
      <c r="I11" s="11">
        <v>33424993</v>
      </c>
      <c r="J11" s="11"/>
      <c r="K11" s="11"/>
    </row>
    <row r="12" spans="1:11" x14ac:dyDescent="0.25">
      <c r="A12" t="s">
        <v>46</v>
      </c>
      <c r="B12" s="3">
        <v>-199889000</v>
      </c>
      <c r="C12" s="3">
        <v>-294186000</v>
      </c>
      <c r="D12" s="3">
        <v>-127678000</v>
      </c>
      <c r="E12" s="3">
        <v>-319557000</v>
      </c>
      <c r="F12" s="3">
        <v>-492164000</v>
      </c>
      <c r="G12" s="11">
        <v>-85073534</v>
      </c>
      <c r="H12" s="11">
        <v>-196629423</v>
      </c>
      <c r="I12" s="11">
        <v>-331055282</v>
      </c>
      <c r="J12" s="11"/>
      <c r="K12" s="11"/>
    </row>
    <row r="13" spans="1:11" x14ac:dyDescent="0.25">
      <c r="A13" t="s">
        <v>47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11">
        <v>-85500574</v>
      </c>
      <c r="H13" s="11">
        <v>-178637484</v>
      </c>
      <c r="I13" s="11">
        <v>-252288161</v>
      </c>
      <c r="J13" s="11"/>
      <c r="K13" s="11"/>
    </row>
    <row r="14" spans="1:11" x14ac:dyDescent="0.25">
      <c r="A14" t="s">
        <v>48</v>
      </c>
      <c r="B14" s="3">
        <v>-82302000</v>
      </c>
      <c r="C14" s="3">
        <v>-135800000</v>
      </c>
      <c r="D14" s="3">
        <v>-18616000</v>
      </c>
      <c r="E14" s="3">
        <v>-68445000</v>
      </c>
      <c r="F14" s="3">
        <v>-114679000</v>
      </c>
      <c r="G14" s="11">
        <v>-34685464</v>
      </c>
      <c r="H14" s="11">
        <v>-83787398</v>
      </c>
      <c r="I14" s="11">
        <v>-149322197</v>
      </c>
      <c r="J14" s="11"/>
      <c r="K14" s="11"/>
    </row>
    <row r="15" spans="1:11" x14ac:dyDescent="0.25">
      <c r="A15" t="s">
        <v>49</v>
      </c>
      <c r="B15" s="3">
        <v>0</v>
      </c>
      <c r="C15" s="3">
        <v>0</v>
      </c>
      <c r="D15" s="3">
        <v>0</v>
      </c>
      <c r="E15" s="3">
        <v>0</v>
      </c>
      <c r="F15">
        <v>0</v>
      </c>
      <c r="G15" s="11">
        <v>26633592</v>
      </c>
      <c r="H15" s="11">
        <v>50380171</v>
      </c>
      <c r="I15" s="11">
        <v>70573648</v>
      </c>
      <c r="J15" s="11"/>
      <c r="K15" s="11"/>
    </row>
    <row r="16" spans="1:11" x14ac:dyDescent="0.25">
      <c r="A16" t="s">
        <v>50</v>
      </c>
      <c r="B16" s="3">
        <v>-24872000</v>
      </c>
      <c r="C16" s="3">
        <v>-30762000</v>
      </c>
      <c r="D16" s="3">
        <v>-20411000</v>
      </c>
      <c r="E16" s="3">
        <v>-49516000</v>
      </c>
      <c r="F16" s="3">
        <v>-75941000</v>
      </c>
      <c r="G16" s="11">
        <v>-25760718</v>
      </c>
      <c r="H16" s="11">
        <v>-57988460</v>
      </c>
      <c r="I16" s="11">
        <v>-84246845</v>
      </c>
      <c r="J16" s="11"/>
      <c r="K16" s="11"/>
    </row>
    <row r="17" spans="1:11" x14ac:dyDescent="0.25">
      <c r="A17" s="7"/>
      <c r="B17" s="4">
        <f t="shared" ref="B17:E17" si="0">SUM(B8:B16)</f>
        <v>176730000</v>
      </c>
      <c r="C17" s="4">
        <f t="shared" si="0"/>
        <v>334395000</v>
      </c>
      <c r="D17" s="4">
        <f t="shared" si="0"/>
        <v>105229000</v>
      </c>
      <c r="E17" s="4">
        <f t="shared" si="0"/>
        <v>39622000</v>
      </c>
      <c r="F17" s="4">
        <f>SUM(F8:F16)</f>
        <v>171666000</v>
      </c>
      <c r="G17" s="4">
        <f t="shared" ref="G17:I17" si="1">SUM(G8:G16)</f>
        <v>61484017</v>
      </c>
      <c r="H17" s="4">
        <f t="shared" si="1"/>
        <v>11269722</v>
      </c>
      <c r="I17" s="4">
        <f t="shared" si="1"/>
        <v>71800947</v>
      </c>
      <c r="J17" s="11"/>
      <c r="K17" s="11"/>
    </row>
    <row r="18" spans="1:11" x14ac:dyDescent="0.25">
      <c r="A18" s="18" t="s">
        <v>96</v>
      </c>
      <c r="B18" s="3"/>
      <c r="C18" s="3"/>
      <c r="D18" s="3"/>
      <c r="E18" s="3"/>
      <c r="F18" s="3"/>
      <c r="G18" s="11"/>
      <c r="H18" s="11"/>
      <c r="I18" s="11"/>
      <c r="J18" s="11"/>
      <c r="K18" s="11"/>
    </row>
    <row r="19" spans="1:11" x14ac:dyDescent="0.25">
      <c r="A19" t="s">
        <v>53</v>
      </c>
      <c r="B19" s="3"/>
      <c r="C19" s="3"/>
      <c r="D19" s="3"/>
      <c r="E19" s="3"/>
      <c r="F19" s="3"/>
      <c r="G19" s="11">
        <v>93129327</v>
      </c>
      <c r="H19" s="11">
        <v>1129868138</v>
      </c>
      <c r="I19" s="11">
        <v>2110483857</v>
      </c>
      <c r="J19" s="11"/>
      <c r="K19" s="11"/>
    </row>
    <row r="20" spans="1:11" x14ac:dyDescent="0.25">
      <c r="A20" t="s">
        <v>54</v>
      </c>
      <c r="B20" s="3"/>
      <c r="C20" s="3"/>
      <c r="D20" s="3"/>
      <c r="E20" s="3"/>
      <c r="F20" s="3"/>
      <c r="G20" s="11">
        <v>-24209807</v>
      </c>
      <c r="H20" s="11">
        <v>-15678448</v>
      </c>
      <c r="I20" s="11">
        <v>-1396274512</v>
      </c>
      <c r="J20" s="11"/>
      <c r="K20" s="11"/>
    </row>
    <row r="21" spans="1:11" x14ac:dyDescent="0.25">
      <c r="A21" t="s">
        <v>55</v>
      </c>
      <c r="B21" s="3"/>
      <c r="C21" s="3"/>
      <c r="D21" s="3"/>
      <c r="E21" s="3"/>
      <c r="F21" s="3"/>
      <c r="G21" s="11">
        <v>-134833576</v>
      </c>
      <c r="H21" s="11">
        <v>-393868085</v>
      </c>
      <c r="I21" s="11">
        <v>-67854357</v>
      </c>
      <c r="J21" s="11"/>
      <c r="K21" s="11"/>
    </row>
    <row r="22" spans="1:11" x14ac:dyDescent="0.25">
      <c r="A22" t="s">
        <v>56</v>
      </c>
      <c r="B22" s="3"/>
      <c r="C22" s="3"/>
      <c r="D22" s="3"/>
      <c r="E22" s="3"/>
      <c r="F22" s="3"/>
      <c r="G22" s="11">
        <v>-38887853</v>
      </c>
      <c r="H22" s="11">
        <v>-90062819</v>
      </c>
      <c r="I22" s="11">
        <v>-1187226707</v>
      </c>
      <c r="J22" s="11"/>
      <c r="K22" s="11"/>
    </row>
    <row r="23" spans="1:11" x14ac:dyDescent="0.25">
      <c r="A23" t="s">
        <v>77</v>
      </c>
      <c r="B23" s="3"/>
      <c r="C23" s="3"/>
      <c r="D23" s="3"/>
      <c r="E23" s="3"/>
      <c r="F23" s="3"/>
      <c r="G23" s="11">
        <v>251008294</v>
      </c>
      <c r="H23" s="11">
        <v>-259302649</v>
      </c>
      <c r="I23" s="11">
        <v>-7095686</v>
      </c>
      <c r="J23" s="11"/>
      <c r="K23" s="11"/>
    </row>
    <row r="24" spans="1:11" x14ac:dyDescent="0.25">
      <c r="A24" t="s">
        <v>57</v>
      </c>
      <c r="B24" s="3"/>
      <c r="C24" s="3"/>
      <c r="D24" s="3"/>
      <c r="E24" s="3"/>
      <c r="F24" s="3"/>
      <c r="G24" s="11">
        <v>32060867</v>
      </c>
      <c r="H24" s="11">
        <v>42425273</v>
      </c>
      <c r="I24" s="11">
        <v>59063420</v>
      </c>
      <c r="J24" s="11"/>
      <c r="K24" s="11"/>
    </row>
    <row r="25" spans="1:11" x14ac:dyDescent="0.25">
      <c r="A25" t="s">
        <v>58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11">
        <v>981291</v>
      </c>
      <c r="H25" s="11">
        <v>433558</v>
      </c>
      <c r="I25" s="15">
        <v>1433558</v>
      </c>
      <c r="J25" s="11"/>
      <c r="K25" s="11"/>
    </row>
    <row r="26" spans="1:11" x14ac:dyDescent="0.25">
      <c r="A26" t="s">
        <v>14</v>
      </c>
      <c r="B26" s="3">
        <v>-226705000</v>
      </c>
      <c r="C26" s="3">
        <v>66995000</v>
      </c>
      <c r="D26" s="3">
        <v>563183000</v>
      </c>
      <c r="E26" s="3">
        <v>-159211000</v>
      </c>
      <c r="F26" s="3">
        <v>-1034866000</v>
      </c>
      <c r="G26" s="11">
        <v>72407007</v>
      </c>
      <c r="H26" s="11">
        <v>141216742</v>
      </c>
      <c r="I26" s="11">
        <v>209102312</v>
      </c>
      <c r="J26" s="11"/>
      <c r="K26" s="11"/>
    </row>
    <row r="27" spans="1:11" x14ac:dyDescent="0.25">
      <c r="B27" s="4">
        <f t="shared" ref="B27:E27" si="2">SUM(B19:B26)</f>
        <v>-226705000</v>
      </c>
      <c r="C27" s="4">
        <f t="shared" si="2"/>
        <v>66995000</v>
      </c>
      <c r="D27" s="4">
        <f t="shared" si="2"/>
        <v>563183000</v>
      </c>
      <c r="E27" s="4">
        <f t="shared" si="2"/>
        <v>-159211000</v>
      </c>
      <c r="F27" s="4">
        <f>SUM(F19:F26)</f>
        <v>-1034866000</v>
      </c>
      <c r="G27" s="4">
        <f t="shared" ref="G27:I27" si="3">SUM(G19:G26)</f>
        <v>251655550</v>
      </c>
      <c r="H27" s="4">
        <f t="shared" si="3"/>
        <v>555031710</v>
      </c>
      <c r="I27" s="4">
        <f t="shared" si="3"/>
        <v>-278368115</v>
      </c>
      <c r="J27" s="11"/>
      <c r="K27" s="11"/>
    </row>
    <row r="28" spans="1:11" x14ac:dyDescent="0.25">
      <c r="A28" s="1"/>
      <c r="B28" s="4">
        <f t="shared" ref="B28:E28" si="4">B17+B27</f>
        <v>-49975000</v>
      </c>
      <c r="C28" s="4">
        <f t="shared" si="4"/>
        <v>401390000</v>
      </c>
      <c r="D28" s="4">
        <f t="shared" si="4"/>
        <v>668412000</v>
      </c>
      <c r="E28" s="4">
        <f t="shared" si="4"/>
        <v>-119589000</v>
      </c>
      <c r="F28" s="4">
        <f>F17+F27</f>
        <v>-863200000</v>
      </c>
      <c r="G28" s="4">
        <f t="shared" ref="G28:I28" si="5">G17+G27</f>
        <v>313139567</v>
      </c>
      <c r="H28" s="4">
        <f t="shared" si="5"/>
        <v>566301432</v>
      </c>
      <c r="I28" s="4">
        <f t="shared" si="5"/>
        <v>-206567168</v>
      </c>
      <c r="J28" s="11"/>
      <c r="K28" s="11"/>
    </row>
    <row r="29" spans="1:11" x14ac:dyDescent="0.25">
      <c r="A29" s="16" t="s">
        <v>97</v>
      </c>
      <c r="B29" s="3"/>
      <c r="C29" s="3"/>
      <c r="D29" s="3"/>
      <c r="E29" s="3"/>
      <c r="F29" s="3"/>
      <c r="G29" s="11"/>
      <c r="H29" s="11"/>
      <c r="I29" s="11"/>
      <c r="J29" s="11"/>
      <c r="K29" s="11"/>
    </row>
    <row r="30" spans="1:11" x14ac:dyDescent="0.25">
      <c r="A30" t="s">
        <v>61</v>
      </c>
      <c r="B30" s="3">
        <v>-177969000</v>
      </c>
      <c r="C30" s="3">
        <v>-177969000</v>
      </c>
      <c r="D30" s="3">
        <v>-9698000</v>
      </c>
      <c r="E30" s="3">
        <v>19397000</v>
      </c>
      <c r="F30" s="3">
        <v>120095000</v>
      </c>
      <c r="G30" s="11">
        <v>9630399</v>
      </c>
      <c r="H30" s="11">
        <v>19159439</v>
      </c>
      <c r="I30" s="11">
        <v>-639620</v>
      </c>
      <c r="J30" s="11"/>
      <c r="K30" s="11"/>
    </row>
    <row r="31" spans="1:11" x14ac:dyDescent="0.25">
      <c r="A31" t="s">
        <v>137</v>
      </c>
      <c r="B31" s="3"/>
      <c r="C31" s="3"/>
      <c r="D31" s="3"/>
      <c r="E31" s="3"/>
      <c r="F31" s="3"/>
      <c r="G31" s="11"/>
      <c r="H31" s="11"/>
      <c r="I31" s="11">
        <v>72459352</v>
      </c>
      <c r="J31" s="11"/>
      <c r="K31" s="11"/>
    </row>
    <row r="32" spans="1:11" x14ac:dyDescent="0.25">
      <c r="A32" t="s">
        <v>62</v>
      </c>
      <c r="B32" s="3">
        <v>-54000000</v>
      </c>
      <c r="C32" s="3">
        <v>-104000000</v>
      </c>
      <c r="D32" s="3">
        <v>0</v>
      </c>
      <c r="E32" s="3">
        <v>46000000</v>
      </c>
      <c r="F32" s="3">
        <v>106000000</v>
      </c>
      <c r="G32" s="11"/>
      <c r="H32" s="11">
        <v>26000000</v>
      </c>
      <c r="I32" s="11">
        <v>106000000</v>
      </c>
      <c r="J32" s="11"/>
      <c r="K32" s="11"/>
    </row>
    <row r="33" spans="1:11" x14ac:dyDescent="0.25">
      <c r="A33" t="s">
        <v>63</v>
      </c>
      <c r="B33" s="3">
        <v>-29223000</v>
      </c>
      <c r="C33" s="3">
        <v>-35150000</v>
      </c>
      <c r="D33" s="3">
        <v>949000</v>
      </c>
      <c r="E33" s="3">
        <v>-10431000</v>
      </c>
      <c r="F33" s="3">
        <v>-14289000</v>
      </c>
      <c r="G33" s="11">
        <v>-5044379</v>
      </c>
      <c r="H33" s="11">
        <v>-16474367</v>
      </c>
      <c r="I33" s="11">
        <v>-31642869</v>
      </c>
      <c r="J33" s="11"/>
      <c r="K33" s="11"/>
    </row>
    <row r="34" spans="1:11" x14ac:dyDescent="0.25">
      <c r="A34" t="s">
        <v>64</v>
      </c>
      <c r="B34" s="3">
        <v>2905000</v>
      </c>
      <c r="C34" s="3">
        <v>4687000</v>
      </c>
      <c r="D34" s="3">
        <v>136000</v>
      </c>
      <c r="E34" s="3">
        <v>1911000</v>
      </c>
      <c r="F34" s="3">
        <v>2348000</v>
      </c>
      <c r="G34" s="11">
        <v>1172750</v>
      </c>
      <c r="H34" s="11">
        <v>2105090</v>
      </c>
      <c r="I34" s="11">
        <v>2352540</v>
      </c>
      <c r="J34" s="11"/>
      <c r="K34" s="11"/>
    </row>
    <row r="35" spans="1:11" x14ac:dyDescent="0.25">
      <c r="A35" s="1"/>
      <c r="B35" s="4">
        <f t="shared" ref="B35:E35" si="6">SUM(B30:B34)</f>
        <v>-258287000</v>
      </c>
      <c r="C35" s="4">
        <f t="shared" si="6"/>
        <v>-312432000</v>
      </c>
      <c r="D35" s="4">
        <f t="shared" si="6"/>
        <v>-8613000</v>
      </c>
      <c r="E35" s="4">
        <f t="shared" si="6"/>
        <v>56877000</v>
      </c>
      <c r="F35" s="4">
        <f>SUM(F30:F34)</f>
        <v>214154000</v>
      </c>
      <c r="G35" s="4">
        <f t="shared" ref="G35:I35" si="7">SUM(G30:G34)</f>
        <v>5758770</v>
      </c>
      <c r="H35" s="4">
        <f t="shared" si="7"/>
        <v>30790162</v>
      </c>
      <c r="I35" s="4">
        <f t="shared" si="7"/>
        <v>148529403</v>
      </c>
      <c r="J35" s="11"/>
      <c r="K35" s="11"/>
    </row>
    <row r="36" spans="1:11" x14ac:dyDescent="0.25">
      <c r="A36" s="16" t="s">
        <v>98</v>
      </c>
      <c r="B36" s="3"/>
      <c r="C36" s="3"/>
      <c r="D36" s="3"/>
      <c r="E36" s="3"/>
      <c r="F36" s="3"/>
      <c r="G36" s="11"/>
      <c r="H36" s="11"/>
      <c r="I36" s="11"/>
      <c r="J36" s="11"/>
      <c r="K36" s="11"/>
    </row>
    <row r="37" spans="1:11" x14ac:dyDescent="0.25">
      <c r="A37" t="s">
        <v>67</v>
      </c>
      <c r="B37" s="3">
        <v>393826000</v>
      </c>
      <c r="C37" s="3">
        <v>422376000</v>
      </c>
      <c r="D37" s="3">
        <v>127050000</v>
      </c>
      <c r="E37" s="3">
        <v>411800000</v>
      </c>
      <c r="F37" s="3">
        <v>829150000</v>
      </c>
      <c r="G37" s="11"/>
      <c r="H37" s="11">
        <v>188416833</v>
      </c>
      <c r="I37" s="11">
        <v>382136515</v>
      </c>
      <c r="J37" s="11"/>
      <c r="K37" s="11"/>
    </row>
    <row r="38" spans="1:11" x14ac:dyDescent="0.25">
      <c r="A38" t="s">
        <v>68</v>
      </c>
      <c r="B38" s="3">
        <v>-148614000</v>
      </c>
      <c r="C38" s="3">
        <v>-264332000</v>
      </c>
      <c r="D38" s="3">
        <v>-122684000</v>
      </c>
      <c r="E38" s="3">
        <v>-224383000</v>
      </c>
      <c r="F38" s="3">
        <v>-337474000</v>
      </c>
      <c r="G38" s="11">
        <v>-127846177</v>
      </c>
      <c r="H38" s="11">
        <v>-260184899</v>
      </c>
      <c r="I38" s="11">
        <v>-390747449</v>
      </c>
      <c r="J38" s="11"/>
      <c r="K38" s="11"/>
    </row>
    <row r="39" spans="1:11" x14ac:dyDescent="0.25">
      <c r="A39" t="s">
        <v>80</v>
      </c>
      <c r="B39" s="3">
        <v>-130768000</v>
      </c>
      <c r="C39" s="3">
        <v>-64337000</v>
      </c>
      <c r="D39" s="3">
        <v>0</v>
      </c>
      <c r="E39" s="3">
        <v>0</v>
      </c>
      <c r="F39" s="3">
        <v>0</v>
      </c>
      <c r="G39" s="11"/>
      <c r="H39" s="11"/>
      <c r="I39" s="11"/>
      <c r="J39" s="11"/>
      <c r="K39" s="11"/>
    </row>
    <row r="40" spans="1:11" x14ac:dyDescent="0.25">
      <c r="A40" t="s">
        <v>69</v>
      </c>
      <c r="B40" s="3">
        <v>-133218000</v>
      </c>
      <c r="C40" s="3">
        <v>-168286000</v>
      </c>
      <c r="D40" s="3">
        <v>0</v>
      </c>
      <c r="E40" s="3">
        <v>-142124000</v>
      </c>
      <c r="F40" s="3">
        <v>-144734000</v>
      </c>
      <c r="G40" s="11">
        <v>-32154668</v>
      </c>
      <c r="H40" s="11">
        <v>-182534771</v>
      </c>
      <c r="I40" s="11">
        <v>-183297310</v>
      </c>
      <c r="J40" s="11"/>
      <c r="K40" s="11"/>
    </row>
    <row r="41" spans="1:11" x14ac:dyDescent="0.25">
      <c r="A41" s="1"/>
      <c r="B41" s="4">
        <f t="shared" ref="B41:E41" si="8">SUM(B37:B40)</f>
        <v>-18774000</v>
      </c>
      <c r="C41" s="4">
        <f t="shared" si="8"/>
        <v>-74579000</v>
      </c>
      <c r="D41" s="4">
        <f t="shared" si="8"/>
        <v>4366000</v>
      </c>
      <c r="E41" s="4">
        <f t="shared" si="8"/>
        <v>45293000</v>
      </c>
      <c r="F41" s="4">
        <f>SUM(F37:F40)</f>
        <v>346942000</v>
      </c>
      <c r="G41" s="4">
        <f t="shared" ref="G41:I41" si="9">SUM(G37:G40)</f>
        <v>-160000845</v>
      </c>
      <c r="H41" s="4">
        <f t="shared" si="9"/>
        <v>-254302837</v>
      </c>
      <c r="I41" s="4">
        <f t="shared" si="9"/>
        <v>-191908244</v>
      </c>
      <c r="J41" s="11"/>
      <c r="K41" s="11"/>
    </row>
    <row r="42" spans="1:11" x14ac:dyDescent="0.25">
      <c r="A42" s="16" t="s">
        <v>99</v>
      </c>
      <c r="B42" s="4">
        <f t="shared" ref="B42:E42" si="10">B28+B35+B41</f>
        <v>-327036000</v>
      </c>
      <c r="C42" s="4">
        <f t="shared" si="10"/>
        <v>14379000</v>
      </c>
      <c r="D42" s="4">
        <f t="shared" si="10"/>
        <v>664165000</v>
      </c>
      <c r="E42" s="4">
        <f t="shared" si="10"/>
        <v>-17419000</v>
      </c>
      <c r="F42" s="4">
        <f>F28+F35+F41</f>
        <v>-302104000</v>
      </c>
      <c r="G42" s="4">
        <f t="shared" ref="G42:I42" si="11">G28+G35+G41</f>
        <v>158897492</v>
      </c>
      <c r="H42" s="4">
        <f t="shared" si="11"/>
        <v>342788757</v>
      </c>
      <c r="I42" s="4">
        <f t="shared" si="11"/>
        <v>-249946009</v>
      </c>
      <c r="J42" s="11"/>
      <c r="K42" s="11"/>
    </row>
    <row r="43" spans="1:11" x14ac:dyDescent="0.25">
      <c r="A43" s="19" t="s">
        <v>100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11"/>
      <c r="H43" s="11"/>
      <c r="I43" s="11"/>
      <c r="J43" s="11"/>
      <c r="K43" s="11"/>
    </row>
    <row r="44" spans="1:11" x14ac:dyDescent="0.25">
      <c r="A44" s="19" t="s">
        <v>101</v>
      </c>
      <c r="B44" s="3">
        <v>4399510000</v>
      </c>
      <c r="C44" s="3">
        <v>4399510000</v>
      </c>
      <c r="D44" s="3">
        <v>4089074000</v>
      </c>
      <c r="E44" s="3">
        <v>4089074000</v>
      </c>
      <c r="F44" s="3">
        <v>4089074000</v>
      </c>
      <c r="G44" s="11">
        <v>3379976615</v>
      </c>
      <c r="H44" s="11">
        <v>3379976615</v>
      </c>
      <c r="I44" s="11">
        <v>3379976615</v>
      </c>
      <c r="J44" s="11"/>
      <c r="K44" s="11"/>
    </row>
    <row r="45" spans="1:11" x14ac:dyDescent="0.25">
      <c r="A45" s="16" t="s">
        <v>102</v>
      </c>
      <c r="B45" s="4">
        <f>SUM(B42:B44)+1</f>
        <v>4072474001</v>
      </c>
      <c r="C45" s="4">
        <f t="shared" ref="C45:E45" si="12">SUM(C42:C44)</f>
        <v>4413889000</v>
      </c>
      <c r="D45" s="4">
        <f>SUM(D42:D44)+1</f>
        <v>4753239001</v>
      </c>
      <c r="E45" s="4">
        <f t="shared" si="12"/>
        <v>4071655000</v>
      </c>
      <c r="F45" s="4">
        <f>SUM(F42:F44)+1</f>
        <v>3786970001</v>
      </c>
      <c r="G45" s="4">
        <f t="shared" ref="G45:I45" si="13">SUM(G42:G44)+1</f>
        <v>3538874108</v>
      </c>
      <c r="H45" s="4">
        <f t="shared" si="13"/>
        <v>3722765373</v>
      </c>
      <c r="I45" s="4">
        <f t="shared" si="13"/>
        <v>3130030607</v>
      </c>
      <c r="J45" s="11"/>
      <c r="K45" s="11"/>
    </row>
    <row r="46" spans="1:11" x14ac:dyDescent="0.25">
      <c r="A46" s="19" t="s">
        <v>103</v>
      </c>
      <c r="B46" s="10">
        <f>B28/('1'!B44/10)</f>
        <v>-0.28043639775448864</v>
      </c>
      <c r="C46" s="10">
        <f>C28/('1'!C44/10)</f>
        <v>2.252413520653811</v>
      </c>
      <c r="D46" s="10">
        <f>D28/('1'!D44/10)</f>
        <v>3.7508164781565436</v>
      </c>
      <c r="E46" s="10">
        <f>E28/('1'!E44/10)</f>
        <v>-0.63912169333659696</v>
      </c>
      <c r="F46" s="10">
        <f>F28/('1'!F44/10)</f>
        <v>-4.6132156443163712</v>
      </c>
      <c r="G46" s="10">
        <f>G28/('1'!G44/10)</f>
        <v>1.6735174249938596</v>
      </c>
      <c r="H46" s="10">
        <f>H28/('1'!H44/10)</f>
        <v>3.0264949374825423</v>
      </c>
      <c r="I46" s="10">
        <f>I28/('1'!I44/10)</f>
        <v>-1.1039606345231805</v>
      </c>
      <c r="J46" s="11"/>
      <c r="K46" s="11"/>
    </row>
    <row r="47" spans="1:11" x14ac:dyDescent="0.25">
      <c r="A47" s="16" t="s">
        <v>104</v>
      </c>
      <c r="B47" s="4">
        <f>'1'!B44/10</f>
        <v>178204400</v>
      </c>
      <c r="C47" s="4">
        <f>'1'!C44/10</f>
        <v>178204400</v>
      </c>
      <c r="D47" s="4">
        <f>'1'!D44/10</f>
        <v>178204400</v>
      </c>
      <c r="E47" s="4">
        <f>'1'!E44/10</f>
        <v>187114600</v>
      </c>
      <c r="F47" s="4">
        <f>'1'!F44/10</f>
        <v>187114600</v>
      </c>
      <c r="G47" s="4">
        <f>'1'!G44/10</f>
        <v>187114614</v>
      </c>
      <c r="H47" s="4">
        <f>'1'!H44/10</f>
        <v>187114614</v>
      </c>
      <c r="I47" s="4">
        <f>'1'!I44/10</f>
        <v>187114614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18" sqref="B18"/>
    </sheetView>
  </sheetViews>
  <sheetFormatPr defaultRowHeight="15" x14ac:dyDescent="0.25"/>
  <cols>
    <col min="1" max="1" width="34.5703125" bestFit="1" customWidth="1"/>
    <col min="2" max="2" width="10.28515625" bestFit="1" customWidth="1"/>
    <col min="3" max="3" width="10.5703125" bestFit="1" customWidth="1"/>
    <col min="4" max="4" width="11" bestFit="1" customWidth="1"/>
    <col min="5" max="5" width="10.28515625" bestFit="1" customWidth="1"/>
    <col min="6" max="6" width="10.5703125" bestFit="1" customWidth="1"/>
  </cols>
  <sheetData>
    <row r="1" spans="1:7" x14ac:dyDescent="0.25">
      <c r="A1" s="1" t="s">
        <v>88</v>
      </c>
    </row>
    <row r="2" spans="1:7" x14ac:dyDescent="0.25">
      <c r="A2" s="1" t="s">
        <v>81</v>
      </c>
    </row>
    <row r="3" spans="1:7" x14ac:dyDescent="0.25">
      <c r="A3" t="s">
        <v>131</v>
      </c>
    </row>
    <row r="4" spans="1:7" ht="18.75" x14ac:dyDescent="0.3">
      <c r="A4" s="23"/>
      <c r="B4" s="12" t="s">
        <v>87</v>
      </c>
      <c r="C4" s="12" t="s">
        <v>86</v>
      </c>
      <c r="D4" s="12" t="s">
        <v>85</v>
      </c>
      <c r="E4" s="12" t="s">
        <v>132</v>
      </c>
      <c r="F4" s="12" t="s">
        <v>133</v>
      </c>
    </row>
    <row r="5" spans="1:7" ht="15.75" x14ac:dyDescent="0.25">
      <c r="B5" s="24">
        <v>42916</v>
      </c>
      <c r="C5" s="24">
        <v>43008</v>
      </c>
      <c r="D5" s="24">
        <v>43190</v>
      </c>
      <c r="E5" s="24">
        <v>43281</v>
      </c>
      <c r="F5" s="24">
        <v>43373</v>
      </c>
    </row>
    <row r="6" spans="1:7" x14ac:dyDescent="0.25">
      <c r="A6" t="s">
        <v>89</v>
      </c>
      <c r="B6" s="22">
        <f>'2'!B7/'2'!B8</f>
        <v>0.39180740374818612</v>
      </c>
      <c r="C6" s="22">
        <f>'2'!C7/'2'!C8</f>
        <v>0.38170619499680669</v>
      </c>
      <c r="D6" s="22">
        <f>'2'!D7/'2'!D8</f>
        <v>0.33772743940934746</v>
      </c>
      <c r="E6" s="22">
        <f>'2'!E7/'2'!E8</f>
        <v>0.32190590248075279</v>
      </c>
      <c r="F6" s="22">
        <f>'2'!F7/'2'!F8</f>
        <v>0.33901902729407196</v>
      </c>
      <c r="G6" s="22"/>
    </row>
    <row r="7" spans="1:7" x14ac:dyDescent="0.25">
      <c r="A7" t="s">
        <v>82</v>
      </c>
      <c r="B7" s="22">
        <f>'2'!B28/'2'!B14</f>
        <v>0.46850921342533619</v>
      </c>
      <c r="C7" s="22">
        <f>'2'!C28/'2'!C14</f>
        <v>0.46987756107943407</v>
      </c>
      <c r="D7" s="22">
        <f>'2'!D28/'2'!D14</f>
        <v>0.47571096648521943</v>
      </c>
      <c r="E7" s="22">
        <f>'2'!E28/'2'!E14</f>
        <v>0.46994498485090097</v>
      </c>
      <c r="F7" s="22">
        <f>'2'!F28/'2'!F14</f>
        <v>0.5035366308615804</v>
      </c>
      <c r="G7" s="22"/>
    </row>
    <row r="8" spans="1:7" x14ac:dyDescent="0.25">
      <c r="A8" t="s">
        <v>83</v>
      </c>
      <c r="B8" s="22">
        <f>'2'!B39/'2'!B14</f>
        <v>0.25166281477301489</v>
      </c>
      <c r="C8" s="22">
        <f>'2'!C39/'2'!C14</f>
        <v>0.25143666754416427</v>
      </c>
      <c r="D8" s="22">
        <f>'2'!D39/'2'!D14</f>
        <v>0.23421140600302917</v>
      </c>
      <c r="E8" s="22">
        <f>'2'!E39/'2'!E14</f>
        <v>0.20814862063466752</v>
      </c>
      <c r="F8" s="22">
        <f>'2'!F39/'2'!F14</f>
        <v>0.26250672327937824</v>
      </c>
      <c r="G8" s="22"/>
    </row>
    <row r="9" spans="1:7" x14ac:dyDescent="0.25">
      <c r="A9" t="s">
        <v>90</v>
      </c>
      <c r="B9" s="22">
        <f>'2'!B39/'1'!B27</f>
        <v>5.369149439384352E-3</v>
      </c>
      <c r="C9" s="22">
        <f>'2'!C39/'1'!C27</f>
        <v>7.5417442797462812E-3</v>
      </c>
      <c r="D9" s="22">
        <f>'2'!D39/'1'!D27</f>
        <v>2.2187484557273048E-3</v>
      </c>
      <c r="E9" s="22">
        <f>'2'!E39/'1'!E27</f>
        <v>4.0655034108897743E-3</v>
      </c>
      <c r="F9" s="22">
        <f>'2'!F39/'1'!F27</f>
        <v>8.6054627801905557E-3</v>
      </c>
      <c r="G9" s="22"/>
    </row>
    <row r="10" spans="1:7" x14ac:dyDescent="0.25">
      <c r="A10" t="s">
        <v>91</v>
      </c>
      <c r="B10" s="22">
        <f>'2'!B39/'1'!B49</f>
        <v>4.2032137147324018E-2</v>
      </c>
      <c r="C10" s="22">
        <f>'2'!C39/'1'!C49</f>
        <v>6.0987716458946462E-2</v>
      </c>
      <c r="D10" s="22">
        <f>'2'!D39/'1'!D49</f>
        <v>1.8440019573350352E-2</v>
      </c>
      <c r="E10" s="22">
        <f>'2'!E39/'1'!E49</f>
        <v>3.5432533841490102E-2</v>
      </c>
      <c r="F10" s="22">
        <f>'2'!F39/'1'!F49</f>
        <v>6.8910864046216797E-2</v>
      </c>
      <c r="G10" s="22"/>
    </row>
    <row r="11" spans="1:7" x14ac:dyDescent="0.25">
      <c r="A11" t="s">
        <v>84</v>
      </c>
    </row>
    <row r="12" spans="1:7" x14ac:dyDescent="0.25">
      <c r="A12" t="s">
        <v>92</v>
      </c>
    </row>
    <row r="13" spans="1:7" x14ac:dyDescent="0.25">
      <c r="A13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Sunny</cp:lastModifiedBy>
  <dcterms:created xsi:type="dcterms:W3CDTF">2018-06-20T05:54:14Z</dcterms:created>
  <dcterms:modified xsi:type="dcterms:W3CDTF">2020-04-13T06:55:30Z</dcterms:modified>
</cp:coreProperties>
</file>