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ny\Google Drive\Financial Statements\Checked &amp; Final\FS Template\Formate_1\FI\Q\"/>
    </mc:Choice>
  </mc:AlternateContent>
  <bookViews>
    <workbookView xWindow="360" yWindow="75" windowWidth="10515" windowHeight="7500" activeTab="2"/>
  </bookViews>
  <sheets>
    <sheet name="1" sheetId="1" r:id="rId1"/>
    <sheet name="2" sheetId="2" r:id="rId2"/>
    <sheet name="3" sheetId="3" r:id="rId3"/>
    <sheet name="Ratio" sheetId="4" r:id="rId4"/>
  </sheets>
  <calcPr calcId="162913"/>
</workbook>
</file>

<file path=xl/calcChain.xml><?xml version="1.0" encoding="utf-8"?>
<calcChain xmlns="http://schemas.openxmlformats.org/spreadsheetml/2006/main">
  <c r="I38" i="3" l="1"/>
  <c r="I17" i="3"/>
  <c r="I37" i="2"/>
  <c r="I11" i="1"/>
  <c r="I44" i="3"/>
  <c r="I33" i="3"/>
  <c r="I23" i="3"/>
  <c r="I43" i="2"/>
  <c r="I35" i="2"/>
  <c r="I26" i="2"/>
  <c r="I14" i="2"/>
  <c r="I7" i="2"/>
  <c r="I54" i="1"/>
  <c r="I48" i="1"/>
  <c r="I53" i="1" s="1"/>
  <c r="I36" i="1"/>
  <c r="I23" i="1"/>
  <c r="I19" i="1"/>
  <c r="I12" i="1"/>
  <c r="I24" i="3" l="1"/>
  <c r="I43" i="3" s="1"/>
  <c r="I27" i="2"/>
  <c r="I29" i="2" s="1"/>
  <c r="I36" i="2" s="1"/>
  <c r="I41" i="2" s="1"/>
  <c r="I42" i="2" s="1"/>
  <c r="I50" i="1"/>
  <c r="I27" i="1"/>
  <c r="H14" i="2"/>
  <c r="H11" i="1"/>
  <c r="H27" i="1" s="1"/>
  <c r="G11" i="1"/>
  <c r="G44" i="3"/>
  <c r="H44" i="3"/>
  <c r="G38" i="3"/>
  <c r="H38" i="3"/>
  <c r="G33" i="3"/>
  <c r="H33" i="3"/>
  <c r="G23" i="3"/>
  <c r="H23" i="3"/>
  <c r="G17" i="3"/>
  <c r="H17" i="3"/>
  <c r="G43" i="2"/>
  <c r="H43" i="2"/>
  <c r="G37" i="2"/>
  <c r="H37" i="2"/>
  <c r="G35" i="2"/>
  <c r="H35" i="2"/>
  <c r="G26" i="2"/>
  <c r="H26" i="2"/>
  <c r="H27" i="2" s="1"/>
  <c r="H29" i="2" s="1"/>
  <c r="G7" i="2"/>
  <c r="G14" i="2" s="1"/>
  <c r="H7" i="2"/>
  <c r="G54" i="1"/>
  <c r="H54" i="1"/>
  <c r="G48" i="1"/>
  <c r="G53" i="1" s="1"/>
  <c r="H48" i="1"/>
  <c r="H53" i="1" s="1"/>
  <c r="G36" i="1"/>
  <c r="H36" i="1"/>
  <c r="G23" i="1"/>
  <c r="H23" i="1"/>
  <c r="G19" i="1"/>
  <c r="H19" i="1"/>
  <c r="G12" i="1"/>
  <c r="H12" i="1"/>
  <c r="I39" i="3" l="1"/>
  <c r="I42" i="3" s="1"/>
  <c r="H24" i="3"/>
  <c r="H39" i="3" s="1"/>
  <c r="H42" i="3" s="1"/>
  <c r="H36" i="2"/>
  <c r="H41" i="2"/>
  <c r="H42" i="2" s="1"/>
  <c r="H50" i="1"/>
  <c r="G24" i="3"/>
  <c r="G43" i="3"/>
  <c r="G39" i="3"/>
  <c r="G42" i="3" s="1"/>
  <c r="G27" i="2"/>
  <c r="G29" i="2" s="1"/>
  <c r="G36" i="2" s="1"/>
  <c r="G41" i="2" s="1"/>
  <c r="G42" i="2" s="1"/>
  <c r="G50" i="1"/>
  <c r="G27" i="1"/>
  <c r="C44" i="3"/>
  <c r="D44" i="3"/>
  <c r="E44" i="3"/>
  <c r="F44" i="3"/>
  <c r="B44" i="3"/>
  <c r="C43" i="2"/>
  <c r="D43" i="2"/>
  <c r="E43" i="2"/>
  <c r="F43" i="2"/>
  <c r="B43" i="2"/>
  <c r="C54" i="1"/>
  <c r="D54" i="1"/>
  <c r="E54" i="1"/>
  <c r="F54" i="1"/>
  <c r="B54" i="1"/>
  <c r="H43" i="3" l="1"/>
  <c r="B33" i="3"/>
  <c r="C33" i="3"/>
  <c r="D33" i="3"/>
  <c r="E33" i="3"/>
  <c r="B17" i="3"/>
  <c r="C17" i="3"/>
  <c r="D17" i="3"/>
  <c r="E17" i="3"/>
  <c r="B23" i="3"/>
  <c r="C23" i="3"/>
  <c r="D23" i="3"/>
  <c r="E23" i="3"/>
  <c r="D24" i="3" l="1"/>
  <c r="D43" i="3" s="1"/>
  <c r="E24" i="3"/>
  <c r="E43" i="3" s="1"/>
  <c r="C24" i="3"/>
  <c r="C43" i="3" s="1"/>
  <c r="B24" i="3"/>
  <c r="B43" i="3" s="1"/>
  <c r="F33" i="3"/>
  <c r="F23" i="3"/>
  <c r="F17" i="3"/>
  <c r="C38" i="3"/>
  <c r="D38" i="3"/>
  <c r="E38" i="3"/>
  <c r="F38" i="3"/>
  <c r="B38" i="3"/>
  <c r="F24" i="3" l="1"/>
  <c r="F43" i="3" s="1"/>
  <c r="F39" i="3"/>
  <c r="F42" i="3" s="1"/>
  <c r="B35" i="2"/>
  <c r="B37" i="2"/>
  <c r="C37" i="2"/>
  <c r="C35" i="2"/>
  <c r="D35" i="2"/>
  <c r="E35" i="2"/>
  <c r="D37" i="2"/>
  <c r="E37" i="2"/>
  <c r="B39" i="3" l="1"/>
  <c r="B42" i="3" s="1"/>
  <c r="F37" i="2"/>
  <c r="F35" i="2"/>
  <c r="F26" i="2"/>
  <c r="B48" i="1"/>
  <c r="C48" i="1"/>
  <c r="D48" i="1"/>
  <c r="D36" i="1"/>
  <c r="B11" i="1"/>
  <c r="C11" i="1"/>
  <c r="D11" i="1"/>
  <c r="E11" i="1"/>
  <c r="E36" i="1"/>
  <c r="E48" i="1"/>
  <c r="F48" i="1"/>
  <c r="F53" i="1" s="1"/>
  <c r="F11" i="1"/>
  <c r="E50" i="1" l="1"/>
  <c r="B53" i="1"/>
  <c r="E26" i="2" l="1"/>
  <c r="D26" i="2"/>
  <c r="C26" i="2"/>
  <c r="B26" i="2"/>
  <c r="F7" i="2"/>
  <c r="F14" i="2" s="1"/>
  <c r="E7" i="2"/>
  <c r="E14" i="2" s="1"/>
  <c r="D7" i="2"/>
  <c r="D14" i="2" s="1"/>
  <c r="C7" i="2"/>
  <c r="C14" i="2" s="1"/>
  <c r="B7" i="2"/>
  <c r="B14" i="2" s="1"/>
  <c r="C39" i="3" l="1"/>
  <c r="C42" i="3" s="1"/>
  <c r="D27" i="2"/>
  <c r="D29" i="2" s="1"/>
  <c r="D36" i="2" s="1"/>
  <c r="D41" i="2" s="1"/>
  <c r="D6" i="4"/>
  <c r="E27" i="2"/>
  <c r="E29" i="2" s="1"/>
  <c r="E6" i="4"/>
  <c r="F27" i="2"/>
  <c r="F29" i="2" s="1"/>
  <c r="F36" i="2" s="1"/>
  <c r="F41" i="2" s="1"/>
  <c r="F42" i="2" s="1"/>
  <c r="F6" i="4"/>
  <c r="B27" i="2"/>
  <c r="B6" i="4"/>
  <c r="C27" i="2"/>
  <c r="C29" i="2" s="1"/>
  <c r="C36" i="2" s="1"/>
  <c r="C41" i="2" s="1"/>
  <c r="C6" i="4"/>
  <c r="D39" i="3"/>
  <c r="D42" i="3" s="1"/>
  <c r="E39" i="3"/>
  <c r="E42" i="3" s="1"/>
  <c r="D50" i="1"/>
  <c r="F36" i="1"/>
  <c r="B36" i="1"/>
  <c r="B50" i="1" s="1"/>
  <c r="C36" i="1"/>
  <c r="F23" i="1"/>
  <c r="B23" i="1"/>
  <c r="C23" i="1"/>
  <c r="D23" i="1"/>
  <c r="F19" i="1"/>
  <c r="B19" i="1"/>
  <c r="C19" i="1"/>
  <c r="D19" i="1"/>
  <c r="F12" i="1"/>
  <c r="B12" i="1"/>
  <c r="C12" i="1"/>
  <c r="D12" i="1"/>
  <c r="D27" i="1" s="1"/>
  <c r="E23" i="1"/>
  <c r="E19" i="1"/>
  <c r="E12" i="1"/>
  <c r="E27" i="1" s="1"/>
  <c r="E36" i="2" l="1"/>
  <c r="E41" i="2" s="1"/>
  <c r="B29" i="2"/>
  <c r="B36" i="2" s="1"/>
  <c r="B41" i="2" s="1"/>
  <c r="C27" i="1"/>
  <c r="F27" i="1"/>
  <c r="B27" i="1"/>
  <c r="D7" i="4"/>
  <c r="B7" i="4"/>
  <c r="C10" i="4"/>
  <c r="C7" i="4"/>
  <c r="F10" i="4"/>
  <c r="F7" i="4"/>
  <c r="E7" i="4"/>
  <c r="C50" i="1"/>
  <c r="D53" i="1"/>
  <c r="C53" i="1"/>
  <c r="E53" i="1"/>
  <c r="F50" i="1"/>
  <c r="B9" i="4" l="1"/>
  <c r="C9" i="4"/>
  <c r="D9" i="4"/>
  <c r="E8" i="4"/>
  <c r="E42" i="2"/>
  <c r="F8" i="4"/>
  <c r="C8" i="4"/>
  <c r="C42" i="2"/>
  <c r="D8" i="4"/>
  <c r="D42" i="2"/>
  <c r="D10" i="4"/>
  <c r="E9" i="4"/>
  <c r="E10" i="4"/>
  <c r="B8" i="4"/>
  <c r="B42" i="2"/>
  <c r="B10" i="4"/>
  <c r="F9" i="4"/>
</calcChain>
</file>

<file path=xl/sharedStrings.xml><?xml version="1.0" encoding="utf-8"?>
<sst xmlns="http://schemas.openxmlformats.org/spreadsheetml/2006/main" count="152" uniqueCount="122">
  <si>
    <t>In hand</t>
  </si>
  <si>
    <t>Balance with Bnagladesh bank &amp; its agent bank</t>
  </si>
  <si>
    <t>In Bangladesh</t>
  </si>
  <si>
    <t>Outside Bangladesh</t>
  </si>
  <si>
    <t>Investments</t>
  </si>
  <si>
    <t>Government</t>
  </si>
  <si>
    <t>Others</t>
  </si>
  <si>
    <t>Loans,advances &amp; Leases</t>
  </si>
  <si>
    <t>Bills purchased &amp; discosunted</t>
  </si>
  <si>
    <t>Term deposit</t>
  </si>
  <si>
    <t>Other deposit</t>
  </si>
  <si>
    <t>Paid up capital</t>
  </si>
  <si>
    <t>Preference share capital</t>
  </si>
  <si>
    <t>Statutory reserve</t>
  </si>
  <si>
    <t>Revaluation reserve</t>
  </si>
  <si>
    <t>Reatined earning</t>
  </si>
  <si>
    <t>Non controlling interst</t>
  </si>
  <si>
    <t>Interst paid on deposit   &amp; borrowing etc</t>
  </si>
  <si>
    <t>Investmetn income</t>
  </si>
  <si>
    <t>Fees , Commssion ,exchange &amp; brokerage</t>
  </si>
  <si>
    <t>Other operating income</t>
  </si>
  <si>
    <t>Slaries &amp; other employees benefit</t>
  </si>
  <si>
    <t>Rent ,taxes ,insurance,felectricity</t>
  </si>
  <si>
    <t>Legal expenses</t>
  </si>
  <si>
    <t>Postage,stamps,telecoummunication etc</t>
  </si>
  <si>
    <t>Stationery ,printing ,advertisements etc</t>
  </si>
  <si>
    <t xml:space="preserve">Managing Directors slaary &amp; fees </t>
  </si>
  <si>
    <t>Directors fees</t>
  </si>
  <si>
    <t>Auditors fees</t>
  </si>
  <si>
    <t xml:space="preserve">Depreciation &amp; repair of assetst </t>
  </si>
  <si>
    <t>Other expenses</t>
  </si>
  <si>
    <t>Provision for laons ,advances ,leases &amp; investments</t>
  </si>
  <si>
    <t>General Provisons</t>
  </si>
  <si>
    <t>Specific provison</t>
  </si>
  <si>
    <t>Provison for diminution in value of investments</t>
  </si>
  <si>
    <t>Current tax</t>
  </si>
  <si>
    <t>Defered tax</t>
  </si>
  <si>
    <t>Interest income</t>
  </si>
  <si>
    <t>Depreciation</t>
  </si>
  <si>
    <t>Ordinary Share</t>
  </si>
  <si>
    <t>Interst receipts</t>
  </si>
  <si>
    <t>Interst payments</t>
  </si>
  <si>
    <t>Dividend receipts</t>
  </si>
  <si>
    <t>Cash payments to employees</t>
  </si>
  <si>
    <t>Dividend paid</t>
  </si>
  <si>
    <t>Dividend equalization reserve</t>
  </si>
  <si>
    <t>Operating Margin</t>
  </si>
  <si>
    <t>Net Margin</t>
  </si>
  <si>
    <t>Capital to Risk Weighted Assets Ratio</t>
  </si>
  <si>
    <t>General resurve</t>
  </si>
  <si>
    <t>Profit transferred from merchant banking operation</t>
  </si>
  <si>
    <t>Issuance of shares</t>
  </si>
  <si>
    <t>Invstment in securities</t>
  </si>
  <si>
    <t>Issuance of zero coupon bond</t>
  </si>
  <si>
    <t>Redemtion of zero coupon bond</t>
  </si>
  <si>
    <t>Acquisiiton of fixed asssets</t>
  </si>
  <si>
    <t>Bank overdraft</t>
  </si>
  <si>
    <t>Investmnet in call money</t>
  </si>
  <si>
    <t>Loans &amp; deposits from banks &amp; other customers</t>
  </si>
  <si>
    <t>Net loans &amp; advances to customers</t>
  </si>
  <si>
    <t>Receipts form other operationa; activities</t>
  </si>
  <si>
    <t>Income tax paid</t>
  </si>
  <si>
    <t>Cash payments to suppliers &amp; mangemnt expesnes</t>
  </si>
  <si>
    <t>Sale of securiiites</t>
  </si>
  <si>
    <t>Investment in call money</t>
  </si>
  <si>
    <t>Payment for other operational activities</t>
  </si>
  <si>
    <t>Uttara Finance and Investments Limited</t>
  </si>
  <si>
    <t>Property and Assets</t>
  </si>
  <si>
    <t>Cash</t>
  </si>
  <si>
    <t>Balance with Other Banks and Financial Institutions</t>
  </si>
  <si>
    <t>Money at call and on short notice</t>
  </si>
  <si>
    <t>Loans and Advances/Investments</t>
  </si>
  <si>
    <t>Fixed Assets including Premises, Furniture and Fixtures</t>
  </si>
  <si>
    <t>Other Assets</t>
  </si>
  <si>
    <t>Non-Banking Assets</t>
  </si>
  <si>
    <t>Liabilities and Capital</t>
  </si>
  <si>
    <t>Liabilities</t>
  </si>
  <si>
    <t>Borrowings from Other Banks, Financial Institutions and Agents</t>
  </si>
  <si>
    <t>Deposits and Other Accounts</t>
  </si>
  <si>
    <t>Other Liabilities</t>
  </si>
  <si>
    <t>Shareholders’ Equity</t>
  </si>
  <si>
    <t>Net assets value per share</t>
  </si>
  <si>
    <t>Shares to calculate NAVPS</t>
  </si>
  <si>
    <t>Operating Income</t>
  </si>
  <si>
    <t>Net interest income/net profit on investments</t>
  </si>
  <si>
    <t>Operating Expenses</t>
  </si>
  <si>
    <t>Operating profit</t>
  </si>
  <si>
    <t>Profit Before Provisions</t>
  </si>
  <si>
    <t>Total Provisions</t>
  </si>
  <si>
    <t>Profit Before Taxation</t>
  </si>
  <si>
    <t>Provision for Taxation</t>
  </si>
  <si>
    <t>Net Profit</t>
  </si>
  <si>
    <t>Earnings per share (par value Taka 10)</t>
  </si>
  <si>
    <t>Shares to Calculate EPS</t>
  </si>
  <si>
    <t>Net Cash Flows - Operating Activities</t>
  </si>
  <si>
    <t>Operating profit before changes in operating assets and liabilities</t>
  </si>
  <si>
    <t>Increase / (decrease) in operating assets and liabilities</t>
  </si>
  <si>
    <t>Net Cash Flows - Investment Activities</t>
  </si>
  <si>
    <t>Net Cash Flows - Financial Activities</t>
  </si>
  <si>
    <t>Net Change in Cash Flows</t>
  </si>
  <si>
    <t>Effects of exchange rate changes on cash and cash equivalents</t>
  </si>
  <si>
    <t>Cash and Cash Equivalents at Beginning Period</t>
  </si>
  <si>
    <t>Cash and Cash Equivalents at End of Period</t>
  </si>
  <si>
    <t>Net Operating Cash Flow Per Share</t>
  </si>
  <si>
    <t>Shares to Calculate NOCFPS</t>
  </si>
  <si>
    <t>Net Interest/Investment Margin</t>
  </si>
  <si>
    <t>Return on Asset</t>
  </si>
  <si>
    <t>Return on Equity</t>
  </si>
  <si>
    <t>Non Performing Loan/Investment</t>
  </si>
  <si>
    <t>Advance/Investment to Deposit Ratio</t>
  </si>
  <si>
    <t>As at Quarter end</t>
  </si>
  <si>
    <t>Quarter 1</t>
  </si>
  <si>
    <t>Quarter 2</t>
  </si>
  <si>
    <t>Quarter 3</t>
  </si>
  <si>
    <t>Quarter 4</t>
  </si>
  <si>
    <t>Quarter 5</t>
  </si>
  <si>
    <t>Balance Sheet</t>
  </si>
  <si>
    <t>Income Statement</t>
  </si>
  <si>
    <t>Cash Flow Statement</t>
  </si>
  <si>
    <t>Ratio</t>
  </si>
  <si>
    <t>Share Premium</t>
  </si>
  <si>
    <t>Capital gain from sale of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</si>
</sst>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164" fontId="0" fillId="0" borderId="0" xfId="1" applyNumberFormat="1" applyFont="1"/>
    <xf numFmtId="164" fontId="1" fillId="0" borderId="0" xfId="1" applyNumberFormat="1" applyFont="1"/>
    <xf numFmtId="164" fontId="4" fillId="0" borderId="0" xfId="1" applyNumberFormat="1" applyFont="1"/>
    <xf numFmtId="0" fontId="1" fillId="0" borderId="0" xfId="0" applyFont="1" applyAlignment="1">
      <alignment wrapText="1"/>
    </xf>
    <xf numFmtId="164" fontId="3" fillId="0" borderId="0" xfId="1" applyNumberFormat="1" applyFont="1"/>
    <xf numFmtId="3" fontId="0" fillId="0" borderId="0" xfId="0" applyNumberFormat="1"/>
    <xf numFmtId="3" fontId="1" fillId="0" borderId="0" xfId="0" applyNumberFormat="1" applyFont="1"/>
    <xf numFmtId="2" fontId="0" fillId="0" borderId="0" xfId="0" applyNumberFormat="1"/>
    <xf numFmtId="43" fontId="0" fillId="0" borderId="0" xfId="1" applyNumberFormat="1" applyFont="1"/>
    <xf numFmtId="10" fontId="0" fillId="0" borderId="0" xfId="2" applyNumberFormat="1" applyFon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Font="1"/>
    <xf numFmtId="3" fontId="0" fillId="0" borderId="0" xfId="0" applyNumberFormat="1" applyFont="1"/>
    <xf numFmtId="0" fontId="1" fillId="0" borderId="1" xfId="0" applyFont="1" applyBorder="1" applyAlignment="1">
      <alignment horizontal="left"/>
    </xf>
    <xf numFmtId="0" fontId="5" fillId="0" borderId="0" xfId="0" applyFont="1" applyBorder="1"/>
    <xf numFmtId="0" fontId="5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2" xfId="0" applyFont="1" applyBorder="1"/>
    <xf numFmtId="0" fontId="6" fillId="0" borderId="0" xfId="0" applyFont="1"/>
    <xf numFmtId="15" fontId="2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5" fontId="1" fillId="0" borderId="0" xfId="0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workbookViewId="0">
      <pane xSplit="1" ySplit="5" topLeftCell="G42" activePane="bottomRight" state="frozen"/>
      <selection pane="topRight" activeCell="B1" sqref="B1"/>
      <selection pane="bottomLeft" activeCell="A6" sqref="A6"/>
      <selection pane="bottomRight" activeCell="I47" sqref="I47"/>
    </sheetView>
  </sheetViews>
  <sheetFormatPr defaultRowHeight="15" x14ac:dyDescent="0.25"/>
  <cols>
    <col min="1" max="1" width="38.28515625" customWidth="1"/>
    <col min="2" max="3" width="15.28515625" bestFit="1" customWidth="1"/>
    <col min="4" max="4" width="16.7109375" customWidth="1"/>
    <col min="5" max="5" width="14.5703125" customWidth="1"/>
    <col min="6" max="6" width="16.140625" customWidth="1"/>
    <col min="7" max="7" width="16.28515625" customWidth="1"/>
    <col min="8" max="9" width="18" bestFit="1" customWidth="1"/>
  </cols>
  <sheetData>
    <row r="1" spans="1:9" x14ac:dyDescent="0.25">
      <c r="A1" s="1" t="s">
        <v>66</v>
      </c>
    </row>
    <row r="2" spans="1:9" x14ac:dyDescent="0.25">
      <c r="A2" s="1" t="s">
        <v>116</v>
      </c>
    </row>
    <row r="3" spans="1:9" x14ac:dyDescent="0.25">
      <c r="A3" t="s">
        <v>110</v>
      </c>
    </row>
    <row r="4" spans="1:9" ht="18.75" x14ac:dyDescent="0.3">
      <c r="A4" s="22"/>
      <c r="B4" s="24" t="s">
        <v>112</v>
      </c>
      <c r="C4" s="24" t="s">
        <v>113</v>
      </c>
      <c r="D4" s="24" t="s">
        <v>111</v>
      </c>
      <c r="E4" s="24" t="s">
        <v>112</v>
      </c>
      <c r="F4" s="24" t="s">
        <v>113</v>
      </c>
      <c r="G4" s="24" t="s">
        <v>111</v>
      </c>
      <c r="H4" s="24" t="s">
        <v>112</v>
      </c>
      <c r="I4" s="24" t="s">
        <v>113</v>
      </c>
    </row>
    <row r="5" spans="1:9" ht="15.75" x14ac:dyDescent="0.25">
      <c r="B5" s="23">
        <v>42916</v>
      </c>
      <c r="C5" s="23">
        <v>43008</v>
      </c>
      <c r="D5" s="23">
        <v>43190</v>
      </c>
      <c r="E5" s="23">
        <v>43281</v>
      </c>
      <c r="F5" s="23">
        <v>43373</v>
      </c>
      <c r="G5" s="25">
        <v>43555</v>
      </c>
      <c r="H5" s="25">
        <v>43646</v>
      </c>
      <c r="I5" s="25">
        <v>43738</v>
      </c>
    </row>
    <row r="7" spans="1:9" x14ac:dyDescent="0.25">
      <c r="A7" s="16" t="s">
        <v>67</v>
      </c>
      <c r="B7" s="2"/>
      <c r="C7" s="2"/>
      <c r="D7" s="2"/>
      <c r="E7" s="2"/>
      <c r="F7" s="2"/>
    </row>
    <row r="8" spans="1:9" x14ac:dyDescent="0.25">
      <c r="A8" s="17" t="s">
        <v>68</v>
      </c>
      <c r="B8" s="2"/>
      <c r="C8" s="2"/>
      <c r="D8" s="2"/>
      <c r="E8" s="2"/>
      <c r="F8" s="2"/>
    </row>
    <row r="9" spans="1:9" x14ac:dyDescent="0.25">
      <c r="A9" t="s">
        <v>0</v>
      </c>
      <c r="B9" s="2">
        <v>246103</v>
      </c>
      <c r="C9" s="2">
        <v>154118</v>
      </c>
      <c r="D9" s="2">
        <v>31605</v>
      </c>
      <c r="E9" s="2">
        <v>169275</v>
      </c>
      <c r="F9" s="2">
        <v>244420</v>
      </c>
      <c r="H9" s="2">
        <v>79936</v>
      </c>
      <c r="I9" s="2">
        <v>245669</v>
      </c>
    </row>
    <row r="10" spans="1:9" x14ac:dyDescent="0.25">
      <c r="A10" t="s">
        <v>1</v>
      </c>
      <c r="B10" s="2">
        <v>417105205</v>
      </c>
      <c r="C10" s="2">
        <v>367208968</v>
      </c>
      <c r="D10" s="2">
        <v>368083935</v>
      </c>
      <c r="E10" s="2">
        <v>346248192</v>
      </c>
      <c r="F10" s="2">
        <v>364666246</v>
      </c>
      <c r="G10" s="7">
        <v>296838760</v>
      </c>
      <c r="H10" s="2">
        <v>347080056</v>
      </c>
      <c r="I10" s="2">
        <v>359722836</v>
      </c>
    </row>
    <row r="11" spans="1:9" x14ac:dyDescent="0.25">
      <c r="B11" s="3">
        <f t="shared" ref="B11:E11" si="0">SUM(B9:B10)</f>
        <v>417351308</v>
      </c>
      <c r="C11" s="3">
        <f t="shared" si="0"/>
        <v>367363086</v>
      </c>
      <c r="D11" s="3">
        <f t="shared" si="0"/>
        <v>368115540</v>
      </c>
      <c r="E11" s="3">
        <f t="shared" si="0"/>
        <v>346417467</v>
      </c>
      <c r="F11" s="3">
        <f>SUM(F9:F10)</f>
        <v>364910666</v>
      </c>
      <c r="G11" s="3">
        <f>SUM(G9:G10)</f>
        <v>296838760</v>
      </c>
      <c r="H11" s="3">
        <f>SUM(H9:H10)</f>
        <v>347159992</v>
      </c>
      <c r="I11" s="3">
        <f>SUM(I9:I10)</f>
        <v>359968505</v>
      </c>
    </row>
    <row r="12" spans="1:9" x14ac:dyDescent="0.25">
      <c r="A12" s="18" t="s">
        <v>69</v>
      </c>
      <c r="B12" s="3">
        <f t="shared" ref="B12:D12" si="1">SUM(B13:B14)</f>
        <v>1941844837</v>
      </c>
      <c r="C12" s="3">
        <f t="shared" si="1"/>
        <v>2036203669</v>
      </c>
      <c r="D12" s="3">
        <f t="shared" si="1"/>
        <v>3344791546</v>
      </c>
      <c r="E12" s="3">
        <f>SUM(E13:E14)</f>
        <v>4161633750</v>
      </c>
      <c r="F12" s="3">
        <f>SUM(F13:F14)</f>
        <v>3309866796</v>
      </c>
      <c r="G12" s="3">
        <f t="shared" ref="G12:I12" si="2">SUM(G13:G14)</f>
        <v>2736602624</v>
      </c>
      <c r="H12" s="3">
        <f t="shared" si="2"/>
        <v>2602398258</v>
      </c>
      <c r="I12" s="3">
        <f t="shared" si="2"/>
        <v>2697779540</v>
      </c>
    </row>
    <row r="13" spans="1:9" x14ac:dyDescent="0.25">
      <c r="A13" t="s">
        <v>2</v>
      </c>
      <c r="B13" s="2">
        <v>1941844837</v>
      </c>
      <c r="C13" s="2">
        <v>2036203669</v>
      </c>
      <c r="D13" s="2">
        <v>3344791546</v>
      </c>
      <c r="E13" s="2">
        <v>4161633750</v>
      </c>
      <c r="F13" s="2">
        <v>3309866796</v>
      </c>
      <c r="G13" s="7">
        <v>2736602624</v>
      </c>
      <c r="H13" s="2">
        <v>2602398258</v>
      </c>
      <c r="I13" s="2">
        <v>2697779540</v>
      </c>
    </row>
    <row r="14" spans="1:9" x14ac:dyDescent="0.25">
      <c r="A14" t="s">
        <v>3</v>
      </c>
      <c r="B14" s="2"/>
      <c r="C14" s="2">
        <v>0</v>
      </c>
      <c r="D14" s="2"/>
      <c r="E14" s="2">
        <v>0</v>
      </c>
      <c r="F14" s="2"/>
    </row>
    <row r="15" spans="1:9" x14ac:dyDescent="0.25">
      <c r="A15" s="19" t="s">
        <v>70</v>
      </c>
      <c r="B15" s="2">
        <v>1550000000</v>
      </c>
      <c r="C15" s="2">
        <v>820000000</v>
      </c>
      <c r="D15" s="2">
        <v>670000000</v>
      </c>
      <c r="E15" s="2">
        <v>0</v>
      </c>
      <c r="F15" s="2">
        <v>0</v>
      </c>
    </row>
    <row r="16" spans="1:9" x14ac:dyDescent="0.25">
      <c r="A16" s="19" t="s">
        <v>4</v>
      </c>
      <c r="B16" s="2"/>
      <c r="C16" s="2"/>
      <c r="D16" s="2"/>
      <c r="E16" s="2"/>
      <c r="F16" s="2"/>
    </row>
    <row r="17" spans="1:9" x14ac:dyDescent="0.25">
      <c r="A17" t="s">
        <v>5</v>
      </c>
      <c r="B17" s="2"/>
      <c r="C17" s="2"/>
      <c r="D17" s="2"/>
      <c r="E17" s="2">
        <v>0</v>
      </c>
      <c r="F17" s="2"/>
    </row>
    <row r="18" spans="1:9" x14ac:dyDescent="0.25">
      <c r="A18" t="s">
        <v>6</v>
      </c>
      <c r="B18" s="2">
        <v>1854228516</v>
      </c>
      <c r="C18" s="2">
        <v>1981443916</v>
      </c>
      <c r="D18" s="2">
        <v>2265921375</v>
      </c>
      <c r="E18" s="2">
        <v>2420989712</v>
      </c>
      <c r="F18" s="2">
        <v>3808407197</v>
      </c>
      <c r="G18" s="7">
        <v>1540555347</v>
      </c>
      <c r="H18" s="2">
        <v>2916723208</v>
      </c>
      <c r="I18" s="2">
        <v>2332437417</v>
      </c>
    </row>
    <row r="19" spans="1:9" x14ac:dyDescent="0.25">
      <c r="B19" s="3">
        <f t="shared" ref="B19:D19" si="3">SUM(B17:B18)</f>
        <v>1854228516</v>
      </c>
      <c r="C19" s="3">
        <f t="shared" si="3"/>
        <v>1981443916</v>
      </c>
      <c r="D19" s="3">
        <f t="shared" si="3"/>
        <v>2265921375</v>
      </c>
      <c r="E19" s="3">
        <f>SUM(E17:E18)</f>
        <v>2420989712</v>
      </c>
      <c r="F19" s="3">
        <f>SUM(F17:F18)</f>
        <v>3808407197</v>
      </c>
      <c r="G19" s="3">
        <f t="shared" ref="G19:I19" si="4">SUM(G17:G18)</f>
        <v>1540555347</v>
      </c>
      <c r="H19" s="3">
        <f t="shared" si="4"/>
        <v>2916723208</v>
      </c>
      <c r="I19" s="3">
        <f t="shared" si="4"/>
        <v>2332437417</v>
      </c>
    </row>
    <row r="20" spans="1:9" x14ac:dyDescent="0.25">
      <c r="A20" s="19" t="s">
        <v>71</v>
      </c>
      <c r="B20" s="2"/>
      <c r="C20" s="2"/>
      <c r="D20" s="2"/>
      <c r="E20" s="2"/>
      <c r="F20" s="2"/>
    </row>
    <row r="21" spans="1:9" x14ac:dyDescent="0.25">
      <c r="A21" t="s">
        <v>7</v>
      </c>
      <c r="B21" s="2">
        <v>23182362543</v>
      </c>
      <c r="C21" s="2">
        <v>26248850992</v>
      </c>
      <c r="D21" s="2">
        <v>31811471283</v>
      </c>
      <c r="E21" s="2">
        <v>30259964155</v>
      </c>
      <c r="F21" s="2">
        <v>35481834763</v>
      </c>
      <c r="G21" s="7">
        <v>36215765910</v>
      </c>
      <c r="H21" s="2">
        <v>35441734767</v>
      </c>
      <c r="I21" s="2">
        <v>34312947230</v>
      </c>
    </row>
    <row r="22" spans="1:9" x14ac:dyDescent="0.25">
      <c r="A22" t="s">
        <v>8</v>
      </c>
      <c r="B22" s="2"/>
      <c r="C22" s="2">
        <v>0</v>
      </c>
      <c r="D22" s="2"/>
      <c r="E22" s="2">
        <v>0</v>
      </c>
      <c r="F22" s="2"/>
    </row>
    <row r="23" spans="1:9" x14ac:dyDescent="0.25">
      <c r="B23" s="3">
        <f t="shared" ref="B23:D23" si="5">SUM(B21:B22)</f>
        <v>23182362543</v>
      </c>
      <c r="C23" s="3">
        <f t="shared" si="5"/>
        <v>26248850992</v>
      </c>
      <c r="D23" s="3">
        <f t="shared" si="5"/>
        <v>31811471283</v>
      </c>
      <c r="E23" s="3">
        <f>SUM(E21:E22)</f>
        <v>30259964155</v>
      </c>
      <c r="F23" s="3">
        <f>SUM(F21:F22)</f>
        <v>35481834763</v>
      </c>
      <c r="G23" s="3">
        <f t="shared" ref="G23:I23" si="6">SUM(G21:G22)</f>
        <v>36215765910</v>
      </c>
      <c r="H23" s="3">
        <f t="shared" si="6"/>
        <v>35441734767</v>
      </c>
      <c r="I23" s="3">
        <f t="shared" si="6"/>
        <v>34312947230</v>
      </c>
    </row>
    <row r="24" spans="1:9" x14ac:dyDescent="0.25">
      <c r="A24" s="17" t="s">
        <v>72</v>
      </c>
      <c r="B24" s="2">
        <v>122691763</v>
      </c>
      <c r="C24" s="2">
        <v>117932755</v>
      </c>
      <c r="D24" s="2">
        <v>113404871</v>
      </c>
      <c r="E24" s="2">
        <v>112408460</v>
      </c>
      <c r="F24" s="2">
        <v>110788411</v>
      </c>
      <c r="G24" s="7">
        <v>116430663</v>
      </c>
      <c r="H24" s="2">
        <v>114879181</v>
      </c>
      <c r="I24" s="2">
        <v>114006078</v>
      </c>
    </row>
    <row r="25" spans="1:9" x14ac:dyDescent="0.25">
      <c r="A25" s="17" t="s">
        <v>73</v>
      </c>
      <c r="B25" s="2">
        <v>2370381706</v>
      </c>
      <c r="C25" s="2">
        <v>1239145721</v>
      </c>
      <c r="D25" s="2">
        <v>1930891633</v>
      </c>
      <c r="E25" s="2">
        <v>2983079692</v>
      </c>
      <c r="F25" s="2">
        <v>2047934171</v>
      </c>
      <c r="G25" s="7">
        <v>2347105221</v>
      </c>
      <c r="H25" s="2">
        <v>1450990379</v>
      </c>
      <c r="I25">
        <v>3540389218</v>
      </c>
    </row>
    <row r="26" spans="1:9" x14ac:dyDescent="0.25">
      <c r="A26" s="17" t="s">
        <v>74</v>
      </c>
      <c r="B26" s="2"/>
      <c r="C26" s="2">
        <v>0</v>
      </c>
      <c r="D26" s="2"/>
      <c r="E26" s="2"/>
      <c r="F26" s="2"/>
    </row>
    <row r="27" spans="1:9" x14ac:dyDescent="0.25">
      <c r="A27" s="1"/>
      <c r="B27" s="3">
        <f t="shared" ref="B27:C27" si="7">B11+B12+B19+B23+B24+B25+B26+B15</f>
        <v>31438860673</v>
      </c>
      <c r="C27" s="3">
        <f t="shared" si="7"/>
        <v>32810940139</v>
      </c>
      <c r="D27" s="3">
        <f>D11+D12+D19+D23+D24+D25+D26+D15</f>
        <v>40504596248</v>
      </c>
      <c r="E27" s="3">
        <f t="shared" ref="E27:G27" si="8">E11+E12+E19+E23+E24+E25+E26+E15</f>
        <v>40284493236</v>
      </c>
      <c r="F27" s="3">
        <f t="shared" si="8"/>
        <v>45123742004</v>
      </c>
      <c r="G27" s="3">
        <f t="shared" si="8"/>
        <v>43253298525</v>
      </c>
      <c r="H27" s="3">
        <f>H11+H12+H19+H23+H24+H25+H26+H15</f>
        <v>42873885785</v>
      </c>
      <c r="I27" s="3">
        <f>I11+I12+I19+I23+I24+I25+I26+I15</f>
        <v>43357527988</v>
      </c>
    </row>
    <row r="28" spans="1:9" x14ac:dyDescent="0.25">
      <c r="B28" s="2"/>
      <c r="C28" s="2"/>
      <c r="D28" s="2"/>
      <c r="E28" s="2"/>
      <c r="F28" s="2"/>
    </row>
    <row r="29" spans="1:9" x14ac:dyDescent="0.25">
      <c r="A29" s="16" t="s">
        <v>75</v>
      </c>
      <c r="B29" s="2"/>
      <c r="C29" s="2"/>
      <c r="D29" s="2"/>
      <c r="E29" s="2"/>
      <c r="F29" s="2"/>
    </row>
    <row r="30" spans="1:9" x14ac:dyDescent="0.25">
      <c r="A30" s="19" t="s">
        <v>76</v>
      </c>
      <c r="B30" s="2"/>
      <c r="C30" s="2"/>
      <c r="D30" s="2"/>
      <c r="E30" s="2"/>
      <c r="F30" s="2"/>
    </row>
    <row r="31" spans="1:9" x14ac:dyDescent="0.25">
      <c r="A31" s="19" t="s">
        <v>77</v>
      </c>
      <c r="B31" s="2">
        <v>5795943601</v>
      </c>
      <c r="C31" s="2">
        <v>5491041445</v>
      </c>
      <c r="D31" s="2">
        <v>9978150590</v>
      </c>
      <c r="E31" s="2">
        <v>9621763689</v>
      </c>
      <c r="F31" s="2">
        <v>11899911702</v>
      </c>
      <c r="G31" s="7">
        <v>9561026092</v>
      </c>
      <c r="H31" s="2">
        <v>7158440790</v>
      </c>
      <c r="I31" s="2">
        <v>8546795008</v>
      </c>
    </row>
    <row r="32" spans="1:9" x14ac:dyDescent="0.25">
      <c r="A32" s="19" t="s">
        <v>78</v>
      </c>
      <c r="B32" s="2"/>
      <c r="C32" s="2"/>
      <c r="D32" s="2"/>
      <c r="E32" s="2"/>
      <c r="F32" s="2"/>
    </row>
    <row r="33" spans="1:9" x14ac:dyDescent="0.25">
      <c r="A33" t="s">
        <v>9</v>
      </c>
      <c r="B33" s="2">
        <v>14771254729</v>
      </c>
      <c r="C33" s="2">
        <v>15619478116</v>
      </c>
      <c r="D33" s="2">
        <v>17572017008</v>
      </c>
      <c r="E33" s="2"/>
      <c r="F33" s="2">
        <v>18276572021</v>
      </c>
      <c r="G33" s="7">
        <v>18064099787</v>
      </c>
      <c r="H33" s="2">
        <v>18216306885</v>
      </c>
      <c r="I33" s="2">
        <v>19081390515</v>
      </c>
    </row>
    <row r="34" spans="1:9" x14ac:dyDescent="0.25">
      <c r="A34" t="s">
        <v>10</v>
      </c>
      <c r="B34" s="2"/>
      <c r="C34" s="2"/>
      <c r="D34" s="2"/>
      <c r="E34" s="2">
        <v>17707561624</v>
      </c>
      <c r="F34" s="2"/>
    </row>
    <row r="35" spans="1:9" x14ac:dyDescent="0.25">
      <c r="A35" s="19" t="s">
        <v>79</v>
      </c>
      <c r="B35" s="2">
        <v>4852433570</v>
      </c>
      <c r="C35" s="2">
        <v>5394510008</v>
      </c>
      <c r="D35" s="2">
        <v>6440981099</v>
      </c>
      <c r="E35" s="2">
        <v>6375165929</v>
      </c>
      <c r="F35" s="2">
        <v>8087878716</v>
      </c>
      <c r="G35" s="7">
        <v>8360315761</v>
      </c>
      <c r="H35" s="2">
        <v>9854138579</v>
      </c>
      <c r="I35" s="2">
        <v>8049008479</v>
      </c>
    </row>
    <row r="36" spans="1:9" x14ac:dyDescent="0.25">
      <c r="A36" s="1"/>
      <c r="B36" s="3">
        <f t="shared" ref="B36:E36" si="9">SUM(B31:B35)</f>
        <v>25419631900</v>
      </c>
      <c r="C36" s="3">
        <f t="shared" si="9"/>
        <v>26505029569</v>
      </c>
      <c r="D36" s="3">
        <f>SUM(D31:D35)</f>
        <v>33991148697</v>
      </c>
      <c r="E36" s="3">
        <f t="shared" si="9"/>
        <v>33704491242</v>
      </c>
      <c r="F36" s="3">
        <f>SUM(F31:F35)</f>
        <v>38264362439</v>
      </c>
      <c r="G36" s="3">
        <f t="shared" ref="G36:I36" si="10">SUM(G31:G35)</f>
        <v>35985441640</v>
      </c>
      <c r="H36" s="3">
        <f t="shared" si="10"/>
        <v>35228886254</v>
      </c>
      <c r="I36" s="3">
        <f t="shared" si="10"/>
        <v>35677194002</v>
      </c>
    </row>
    <row r="37" spans="1:9" x14ac:dyDescent="0.25">
      <c r="B37" s="2"/>
      <c r="C37" s="2"/>
      <c r="D37" s="2"/>
      <c r="E37" s="2"/>
      <c r="F37" s="2"/>
    </row>
    <row r="38" spans="1:9" x14ac:dyDescent="0.25">
      <c r="A38" s="19" t="s">
        <v>80</v>
      </c>
      <c r="B38" s="2"/>
      <c r="C38" s="2"/>
      <c r="D38" s="2"/>
      <c r="E38" s="2"/>
      <c r="F38" s="2"/>
    </row>
    <row r="39" spans="1:9" x14ac:dyDescent="0.25">
      <c r="A39" t="s">
        <v>11</v>
      </c>
      <c r="B39" s="2">
        <v>1252204800</v>
      </c>
      <c r="C39" s="2">
        <v>1252204800</v>
      </c>
      <c r="D39" s="2">
        <v>1252204800</v>
      </c>
      <c r="E39" s="2">
        <v>1252204800</v>
      </c>
      <c r="F39" s="2">
        <v>1252204800</v>
      </c>
      <c r="G39" s="7">
        <v>1252204800</v>
      </c>
      <c r="H39" s="2">
        <v>1252204800</v>
      </c>
      <c r="I39" s="2">
        <v>1252204800</v>
      </c>
    </row>
    <row r="40" spans="1:9" x14ac:dyDescent="0.25">
      <c r="A40" t="s">
        <v>12</v>
      </c>
      <c r="B40" s="2"/>
      <c r="C40" s="2"/>
      <c r="D40" s="2"/>
      <c r="E40" s="2"/>
      <c r="F40" s="2"/>
    </row>
    <row r="41" spans="1:9" x14ac:dyDescent="0.25">
      <c r="A41" t="s">
        <v>39</v>
      </c>
      <c r="B41" s="2">
        <v>528000000</v>
      </c>
      <c r="C41" s="2">
        <v>528000000</v>
      </c>
      <c r="D41" s="2">
        <v>528000000</v>
      </c>
      <c r="E41" s="2">
        <v>528000000</v>
      </c>
      <c r="F41" s="2">
        <v>528000000</v>
      </c>
    </row>
    <row r="42" spans="1:9" x14ac:dyDescent="0.25">
      <c r="A42" t="s">
        <v>49</v>
      </c>
      <c r="B42" s="2">
        <v>1650000000</v>
      </c>
      <c r="C42" s="2">
        <v>1650000000</v>
      </c>
      <c r="D42" s="2">
        <v>1800000000</v>
      </c>
      <c r="E42" s="2">
        <v>1800000000</v>
      </c>
      <c r="F42" s="2">
        <v>1800000000</v>
      </c>
      <c r="G42" s="7">
        <v>1950000000</v>
      </c>
      <c r="H42" s="2">
        <v>1950000000</v>
      </c>
      <c r="I42" s="2">
        <v>1950000000</v>
      </c>
    </row>
    <row r="43" spans="1:9" x14ac:dyDescent="0.25">
      <c r="A43" t="s">
        <v>13</v>
      </c>
      <c r="B43" s="2">
        <v>1372943630</v>
      </c>
      <c r="C43" s="2">
        <v>1372943630</v>
      </c>
      <c r="D43" s="2">
        <v>1554486003</v>
      </c>
      <c r="E43" s="2">
        <v>1554486003</v>
      </c>
      <c r="F43" s="2">
        <v>1554486003</v>
      </c>
      <c r="G43" s="7">
        <v>1554486003</v>
      </c>
      <c r="H43" s="2">
        <v>1554486003</v>
      </c>
      <c r="I43" s="2">
        <v>1554486003</v>
      </c>
    </row>
    <row r="44" spans="1:9" x14ac:dyDescent="0.25">
      <c r="A44" t="s">
        <v>14</v>
      </c>
      <c r="B44" s="2"/>
      <c r="C44" s="2"/>
      <c r="D44" s="2"/>
      <c r="E44" s="2"/>
      <c r="F44" s="2"/>
    </row>
    <row r="45" spans="1:9" x14ac:dyDescent="0.25">
      <c r="A45" t="s">
        <v>120</v>
      </c>
      <c r="B45" s="2"/>
      <c r="C45" s="2"/>
      <c r="D45" s="2"/>
      <c r="E45" s="2"/>
      <c r="F45" s="2"/>
      <c r="G45" s="7">
        <v>528000000</v>
      </c>
      <c r="H45">
        <v>528000000</v>
      </c>
      <c r="I45">
        <v>528000000</v>
      </c>
    </row>
    <row r="46" spans="1:9" x14ac:dyDescent="0.25">
      <c r="A46" t="s">
        <v>15</v>
      </c>
      <c r="B46" s="2">
        <v>516080343</v>
      </c>
      <c r="C46" s="2">
        <v>802762140</v>
      </c>
      <c r="D46" s="2">
        <v>578756748</v>
      </c>
      <c r="E46" s="2">
        <v>645311191</v>
      </c>
      <c r="F46" s="2">
        <v>924688762</v>
      </c>
      <c r="G46" s="7">
        <v>1083166082</v>
      </c>
      <c r="H46" s="2">
        <v>1460308728</v>
      </c>
      <c r="I46" s="2">
        <v>1495643183</v>
      </c>
    </row>
    <row r="47" spans="1:9" x14ac:dyDescent="0.25">
      <c r="A47" t="s">
        <v>45</v>
      </c>
      <c r="B47" s="2">
        <v>700000000</v>
      </c>
      <c r="C47" s="2">
        <v>700000000</v>
      </c>
      <c r="D47" s="2">
        <v>800000000</v>
      </c>
      <c r="E47" s="2">
        <v>800000000</v>
      </c>
      <c r="F47" s="2">
        <v>800000000</v>
      </c>
      <c r="G47" s="7">
        <v>900000000</v>
      </c>
      <c r="H47" s="2">
        <v>900000000</v>
      </c>
      <c r="I47" s="2">
        <v>900000000</v>
      </c>
    </row>
    <row r="48" spans="1:9" x14ac:dyDescent="0.25">
      <c r="A48" s="5"/>
      <c r="B48" s="3">
        <f>SUM(B39:B47)</f>
        <v>6019228773</v>
      </c>
      <c r="C48" s="3">
        <f>SUM(C39:C47)</f>
        <v>6305910570</v>
      </c>
      <c r="D48" s="3">
        <f>SUM(D39:D47)</f>
        <v>6513447551</v>
      </c>
      <c r="E48" s="3">
        <f>SUM(E39:E47)</f>
        <v>6580001994</v>
      </c>
      <c r="F48" s="3">
        <f>SUM(F39:F47)</f>
        <v>6859379565</v>
      </c>
      <c r="G48" s="3">
        <f t="shared" ref="G48:I48" si="11">SUM(G39:G47)</f>
        <v>7267856885</v>
      </c>
      <c r="H48" s="3">
        <f t="shared" si="11"/>
        <v>7644999531</v>
      </c>
      <c r="I48" s="3">
        <f t="shared" si="11"/>
        <v>7680333986</v>
      </c>
    </row>
    <row r="49" spans="1:9" x14ac:dyDescent="0.25">
      <c r="A49" t="s">
        <v>16</v>
      </c>
      <c r="B49" s="2"/>
      <c r="C49" s="2"/>
      <c r="D49" s="2"/>
      <c r="E49" s="2"/>
      <c r="F49" s="2"/>
    </row>
    <row r="50" spans="1:9" x14ac:dyDescent="0.25">
      <c r="B50" s="3">
        <f>(B36+B48+B49)</f>
        <v>31438860673</v>
      </c>
      <c r="C50" s="3">
        <f>C36+C48+C49</f>
        <v>32810940139</v>
      </c>
      <c r="D50" s="3">
        <f t="shared" ref="D50:E50" si="12">D36+D48+D49</f>
        <v>40504596248</v>
      </c>
      <c r="E50" s="3">
        <f t="shared" si="12"/>
        <v>40284493236</v>
      </c>
      <c r="F50" s="3">
        <f>F36+F48+F49</f>
        <v>45123742004</v>
      </c>
      <c r="G50" s="3">
        <f t="shared" ref="G50:I50" si="13">G36+G48+G49</f>
        <v>43253298525</v>
      </c>
      <c r="H50" s="3">
        <f t="shared" si="13"/>
        <v>42873885785</v>
      </c>
      <c r="I50" s="3">
        <f t="shared" si="13"/>
        <v>43357527988</v>
      </c>
    </row>
    <row r="51" spans="1:9" x14ac:dyDescent="0.25">
      <c r="B51" s="2"/>
      <c r="C51" s="2"/>
      <c r="D51" s="2"/>
      <c r="E51" s="2"/>
      <c r="F51" s="2"/>
    </row>
    <row r="52" spans="1:9" x14ac:dyDescent="0.25">
      <c r="B52" s="2"/>
      <c r="C52" s="2"/>
      <c r="D52" s="2"/>
      <c r="E52" s="2"/>
      <c r="F52" s="2"/>
    </row>
    <row r="53" spans="1:9" x14ac:dyDescent="0.25">
      <c r="A53" s="20" t="s">
        <v>81</v>
      </c>
      <c r="B53" s="10">
        <f t="shared" ref="B53:E53" si="14">B48/(B39/10)</f>
        <v>48.069044081287664</v>
      </c>
      <c r="C53" s="10">
        <f t="shared" si="14"/>
        <v>50.358460293396099</v>
      </c>
      <c r="D53" s="10">
        <f t="shared" si="14"/>
        <v>52.015832801471454</v>
      </c>
      <c r="E53" s="10">
        <f t="shared" si="14"/>
        <v>52.547330867921922</v>
      </c>
      <c r="F53" s="10">
        <f>F48/(F39/10)</f>
        <v>54.778416158443093</v>
      </c>
      <c r="G53" s="10">
        <f t="shared" ref="G53:I53" si="15">G48/(G39/10)</f>
        <v>58.040480958066922</v>
      </c>
      <c r="H53" s="10">
        <f t="shared" si="15"/>
        <v>61.052309741984701</v>
      </c>
      <c r="I53" s="10">
        <f t="shared" si="15"/>
        <v>61.334487665276477</v>
      </c>
    </row>
    <row r="54" spans="1:9" x14ac:dyDescent="0.25">
      <c r="A54" s="20" t="s">
        <v>82</v>
      </c>
      <c r="B54" s="2">
        <f>B39/10</f>
        <v>125220480</v>
      </c>
      <c r="C54" s="2">
        <f t="shared" ref="C54:I54" si="16">C39/10</f>
        <v>125220480</v>
      </c>
      <c r="D54" s="2">
        <f t="shared" si="16"/>
        <v>125220480</v>
      </c>
      <c r="E54" s="2">
        <f t="shared" si="16"/>
        <v>125220480</v>
      </c>
      <c r="F54" s="2">
        <f t="shared" si="16"/>
        <v>125220480</v>
      </c>
      <c r="G54" s="2">
        <f t="shared" si="16"/>
        <v>125220480</v>
      </c>
      <c r="H54" s="2">
        <f t="shared" si="16"/>
        <v>125220480</v>
      </c>
      <c r="I54" s="2">
        <f t="shared" si="16"/>
        <v>125220480</v>
      </c>
    </row>
    <row r="55" spans="1:9" x14ac:dyDescent="0.25">
      <c r="B55" s="2"/>
      <c r="C55" s="2"/>
      <c r="D55" s="2"/>
      <c r="E55" s="2"/>
      <c r="F55" s="2"/>
    </row>
    <row r="56" spans="1:9" x14ac:dyDescent="0.25">
      <c r="B56" s="2"/>
      <c r="C56" s="2"/>
      <c r="D56" s="2"/>
      <c r="E56" s="2"/>
      <c r="F56" s="2"/>
    </row>
    <row r="57" spans="1:9" x14ac:dyDescent="0.25">
      <c r="B57" s="2"/>
      <c r="C57" s="2"/>
      <c r="D57" s="2"/>
      <c r="E57" s="2"/>
      <c r="F57" s="2"/>
    </row>
    <row r="58" spans="1:9" x14ac:dyDescent="0.25">
      <c r="B58" s="3"/>
      <c r="C58" s="3"/>
      <c r="D58" s="3"/>
      <c r="E58" s="3"/>
      <c r="F58" s="3"/>
    </row>
    <row r="59" spans="1:9" x14ac:dyDescent="0.25">
      <c r="B59" s="2"/>
      <c r="C59" s="2"/>
      <c r="D59" s="2"/>
      <c r="E59" s="2"/>
      <c r="F59" s="2"/>
    </row>
    <row r="60" spans="1:9" x14ac:dyDescent="0.25">
      <c r="B60" s="2"/>
      <c r="C60" s="2"/>
      <c r="D60" s="2"/>
      <c r="E60" s="2"/>
      <c r="F60" s="2"/>
    </row>
    <row r="61" spans="1:9" x14ac:dyDescent="0.25">
      <c r="B61" s="2"/>
      <c r="C61" s="2"/>
      <c r="D61" s="2"/>
      <c r="E61" s="2"/>
      <c r="F61" s="2"/>
    </row>
    <row r="62" spans="1:9" x14ac:dyDescent="0.25">
      <c r="A62" s="1"/>
      <c r="B62" s="3"/>
      <c r="C62" s="3"/>
      <c r="D62" s="3"/>
      <c r="E62" s="3"/>
      <c r="F62" s="3"/>
    </row>
    <row r="63" spans="1:9" x14ac:dyDescent="0.25">
      <c r="B63" s="2"/>
      <c r="C63" s="2"/>
      <c r="D63" s="2"/>
      <c r="E63" s="2"/>
      <c r="F63" s="2"/>
    </row>
    <row r="64" spans="1:9" x14ac:dyDescent="0.25">
      <c r="B64" s="2"/>
      <c r="C64" s="2"/>
      <c r="D64" s="2"/>
      <c r="E64" s="2"/>
      <c r="F64" s="2"/>
    </row>
    <row r="65" spans="1:6" x14ac:dyDescent="0.25">
      <c r="B65" s="2"/>
      <c r="C65" s="2"/>
      <c r="D65" s="2"/>
      <c r="E65" s="2"/>
      <c r="F65" s="2"/>
    </row>
    <row r="66" spans="1:6" x14ac:dyDescent="0.25">
      <c r="B66" s="2"/>
      <c r="C66" s="2"/>
      <c r="D66" s="2"/>
      <c r="E66" s="2"/>
      <c r="F66" s="2"/>
    </row>
    <row r="67" spans="1:6" x14ac:dyDescent="0.25">
      <c r="B67" s="2"/>
      <c r="C67" s="2"/>
      <c r="D67" s="2"/>
      <c r="E67" s="2"/>
      <c r="F67" s="2"/>
    </row>
    <row r="68" spans="1:6" x14ac:dyDescent="0.25">
      <c r="B68" s="2"/>
      <c r="C68" s="2"/>
      <c r="D68" s="2"/>
      <c r="E68" s="2"/>
      <c r="F68" s="2"/>
    </row>
    <row r="69" spans="1:6" x14ac:dyDescent="0.25">
      <c r="B69" s="2"/>
      <c r="C69" s="2"/>
      <c r="D69" s="2"/>
      <c r="E69" s="2"/>
      <c r="F69" s="2"/>
    </row>
    <row r="70" spans="1:6" x14ac:dyDescent="0.25">
      <c r="B70" s="2"/>
      <c r="C70" s="2"/>
      <c r="D70" s="2"/>
      <c r="E70" s="2"/>
      <c r="F70" s="2"/>
    </row>
    <row r="71" spans="1:6" x14ac:dyDescent="0.25">
      <c r="B71" s="2"/>
      <c r="C71" s="2"/>
      <c r="D71" s="2"/>
      <c r="E71" s="2"/>
      <c r="F71" s="2"/>
    </row>
    <row r="72" spans="1:6" x14ac:dyDescent="0.25">
      <c r="B72" s="2"/>
      <c r="C72" s="2"/>
      <c r="D72" s="2"/>
      <c r="E72" s="2"/>
      <c r="F72" s="2"/>
    </row>
    <row r="73" spans="1:6" x14ac:dyDescent="0.25">
      <c r="A73" s="1"/>
      <c r="B73" s="3"/>
      <c r="C73" s="3"/>
      <c r="D73" s="3"/>
      <c r="E73" s="3"/>
      <c r="F73" s="3"/>
    </row>
    <row r="74" spans="1:6" x14ac:dyDescent="0.25">
      <c r="A74" s="1"/>
      <c r="B74" s="3"/>
      <c r="C74" s="3"/>
      <c r="D74" s="3"/>
      <c r="E74" s="3"/>
      <c r="F74" s="3"/>
    </row>
    <row r="75" spans="1:6" x14ac:dyDescent="0.25">
      <c r="A75" s="1"/>
      <c r="B75" s="2"/>
      <c r="C75" s="2"/>
      <c r="D75" s="2"/>
      <c r="E75" s="2"/>
      <c r="F75" s="2"/>
    </row>
    <row r="76" spans="1:6" x14ac:dyDescent="0.25">
      <c r="B76" s="2"/>
      <c r="C76" s="2"/>
      <c r="D76" s="2"/>
      <c r="E76" s="2"/>
      <c r="F76" s="2"/>
    </row>
    <row r="77" spans="1:6" x14ac:dyDescent="0.25">
      <c r="B77" s="2"/>
      <c r="C77" s="2"/>
      <c r="D77" s="2"/>
      <c r="E77" s="2"/>
      <c r="F77" s="2"/>
    </row>
    <row r="78" spans="1:6" x14ac:dyDescent="0.25">
      <c r="B78" s="2"/>
      <c r="C78" s="2"/>
      <c r="D78" s="2"/>
      <c r="E78" s="2"/>
      <c r="F78" s="2"/>
    </row>
    <row r="79" spans="1:6" x14ac:dyDescent="0.25">
      <c r="A79" s="1"/>
      <c r="B79" s="3"/>
      <c r="C79" s="3"/>
      <c r="D79" s="3"/>
      <c r="E79" s="3"/>
      <c r="F79" s="3"/>
    </row>
    <row r="80" spans="1:6" x14ac:dyDescent="0.25">
      <c r="A80" s="1"/>
      <c r="B80" s="3"/>
      <c r="C80" s="3"/>
      <c r="D80" s="3"/>
      <c r="E80" s="3"/>
      <c r="F80" s="3"/>
    </row>
    <row r="81" spans="1:6" x14ac:dyDescent="0.25">
      <c r="A81" s="1"/>
      <c r="B81" s="2"/>
      <c r="C81" s="2"/>
      <c r="D81" s="2"/>
      <c r="E81" s="2"/>
      <c r="F81" s="2"/>
    </row>
    <row r="82" spans="1:6" x14ac:dyDescent="0.25">
      <c r="B82" s="2"/>
      <c r="C82" s="2"/>
      <c r="D82" s="2"/>
      <c r="E82" s="2"/>
      <c r="F82" s="2"/>
    </row>
    <row r="83" spans="1:6" x14ac:dyDescent="0.25">
      <c r="B83" s="2"/>
      <c r="C83" s="2"/>
      <c r="D83" s="2"/>
      <c r="E83" s="2"/>
      <c r="F83" s="2"/>
    </row>
    <row r="84" spans="1:6" x14ac:dyDescent="0.25">
      <c r="B84" s="4"/>
      <c r="C84" s="4"/>
      <c r="D84" s="4"/>
      <c r="E84" s="6"/>
      <c r="F84" s="6"/>
    </row>
    <row r="85" spans="1:6" x14ac:dyDescent="0.25">
      <c r="A85" s="1"/>
      <c r="B85" s="3"/>
      <c r="C85" s="3"/>
      <c r="D85" s="3"/>
      <c r="E85" s="3"/>
      <c r="F85" s="3"/>
    </row>
    <row r="86" spans="1:6" x14ac:dyDescent="0.25">
      <c r="B86" s="2"/>
      <c r="C86" s="2"/>
      <c r="D86" s="2"/>
      <c r="E86" s="2"/>
      <c r="F86" s="2"/>
    </row>
    <row r="87" spans="1:6" x14ac:dyDescent="0.25">
      <c r="A87" t="s">
        <v>38</v>
      </c>
      <c r="B87" s="2"/>
      <c r="C87" s="2"/>
      <c r="D87" s="2">
        <v>13677283</v>
      </c>
      <c r="E87" s="2">
        <v>15272116</v>
      </c>
      <c r="F8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pane xSplit="1" ySplit="5" topLeftCell="H33" activePane="bottomRight" state="frozen"/>
      <selection pane="topRight" activeCell="B1" sqref="B1"/>
      <selection pane="bottomLeft" activeCell="A5" sqref="A5"/>
      <selection pane="bottomRight" activeCell="I40" sqref="I40"/>
    </sheetView>
  </sheetViews>
  <sheetFormatPr defaultRowHeight="15" x14ac:dyDescent="0.25"/>
  <cols>
    <col min="1" max="1" width="47.85546875" bestFit="1" customWidth="1"/>
    <col min="2" max="6" width="15" bestFit="1" customWidth="1"/>
    <col min="7" max="7" width="14.5703125" customWidth="1"/>
    <col min="8" max="8" width="14.85546875" customWidth="1"/>
    <col min="9" max="9" width="14.5703125" customWidth="1"/>
  </cols>
  <sheetData>
    <row r="1" spans="1:9" x14ac:dyDescent="0.25">
      <c r="A1" s="1" t="s">
        <v>66</v>
      </c>
    </row>
    <row r="2" spans="1:9" x14ac:dyDescent="0.25">
      <c r="A2" s="1" t="s">
        <v>117</v>
      </c>
      <c r="B2" s="2"/>
      <c r="C2" s="2"/>
      <c r="D2" s="2"/>
      <c r="E2" s="2"/>
      <c r="F2" s="2"/>
    </row>
    <row r="3" spans="1:9" x14ac:dyDescent="0.25">
      <c r="A3" t="s">
        <v>110</v>
      </c>
    </row>
    <row r="4" spans="1:9" ht="18.75" x14ac:dyDescent="0.3">
      <c r="A4" s="22"/>
      <c r="B4" s="24" t="s">
        <v>112</v>
      </c>
      <c r="C4" s="24" t="s">
        <v>113</v>
      </c>
      <c r="D4" s="24" t="s">
        <v>111</v>
      </c>
      <c r="E4" s="24" t="s">
        <v>112</v>
      </c>
      <c r="F4" s="24" t="s">
        <v>113</v>
      </c>
      <c r="G4" s="24" t="s">
        <v>111</v>
      </c>
      <c r="H4" s="24" t="s">
        <v>112</v>
      </c>
      <c r="I4" s="24" t="s">
        <v>113</v>
      </c>
    </row>
    <row r="5" spans="1:9" ht="15.75" x14ac:dyDescent="0.25">
      <c r="B5" s="23">
        <v>42916</v>
      </c>
      <c r="C5" s="23">
        <v>43008</v>
      </c>
      <c r="D5" s="23">
        <v>43190</v>
      </c>
      <c r="E5" s="23">
        <v>43281</v>
      </c>
      <c r="F5" s="23">
        <v>43373</v>
      </c>
      <c r="G5" s="25">
        <v>43555</v>
      </c>
      <c r="H5" s="25">
        <v>43646</v>
      </c>
      <c r="I5" s="25">
        <v>43738</v>
      </c>
    </row>
    <row r="6" spans="1:9" ht="15.75" x14ac:dyDescent="0.25">
      <c r="A6" s="20" t="s">
        <v>83</v>
      </c>
      <c r="B6" s="12"/>
      <c r="C6" s="12"/>
      <c r="D6" s="12"/>
      <c r="E6" s="12"/>
      <c r="F6" s="12"/>
    </row>
    <row r="7" spans="1:9" x14ac:dyDescent="0.25">
      <c r="A7" s="19" t="s">
        <v>84</v>
      </c>
      <c r="B7" s="3">
        <f>SUM(B8:B9)</f>
        <v>797489586</v>
      </c>
      <c r="C7" s="3">
        <f>SUM(C8:C9)</f>
        <v>1007758507</v>
      </c>
      <c r="D7" s="3">
        <f>SUM(D8:D9)</f>
        <v>501209466</v>
      </c>
      <c r="E7" s="3">
        <f>SUM(E8:E9)</f>
        <v>992611486</v>
      </c>
      <c r="F7" s="3">
        <f>SUM(F8:F9)</f>
        <v>1349275792</v>
      </c>
      <c r="G7" s="3">
        <f t="shared" ref="G7:I7" si="0">SUM(G8:G9)</f>
        <v>410159931</v>
      </c>
      <c r="H7" s="3">
        <f t="shared" si="0"/>
        <v>941860405</v>
      </c>
      <c r="I7" s="3">
        <f t="shared" si="0"/>
        <v>1570074245</v>
      </c>
    </row>
    <row r="8" spans="1:9" x14ac:dyDescent="0.25">
      <c r="A8" t="s">
        <v>37</v>
      </c>
      <c r="B8" s="2">
        <v>1793940100</v>
      </c>
      <c r="C8" s="2">
        <v>2520555284</v>
      </c>
      <c r="D8" s="2">
        <v>1073136370</v>
      </c>
      <c r="E8" s="2">
        <v>2011605163</v>
      </c>
      <c r="F8" s="2">
        <v>2907316773</v>
      </c>
      <c r="G8" s="7">
        <v>1103569575</v>
      </c>
      <c r="H8" s="2">
        <v>2029490331</v>
      </c>
      <c r="I8" s="2">
        <v>3141369724</v>
      </c>
    </row>
    <row r="9" spans="1:9" x14ac:dyDescent="0.25">
      <c r="A9" t="s">
        <v>17</v>
      </c>
      <c r="B9" s="2">
        <v>-996450514</v>
      </c>
      <c r="C9" s="2">
        <v>-1512796777</v>
      </c>
      <c r="D9" s="2">
        <v>-571926904</v>
      </c>
      <c r="E9" s="2">
        <v>-1018993677</v>
      </c>
      <c r="F9" s="2">
        <v>-1558040981</v>
      </c>
      <c r="G9" s="7">
        <v>-693409644</v>
      </c>
      <c r="H9" s="2">
        <v>-1087629926</v>
      </c>
      <c r="I9" s="2">
        <v>-1571295479</v>
      </c>
    </row>
    <row r="10" spans="1:9" x14ac:dyDescent="0.25">
      <c r="B10" s="2"/>
      <c r="C10" s="2"/>
      <c r="D10" s="2"/>
      <c r="E10" s="2"/>
      <c r="F10" s="2"/>
    </row>
    <row r="11" spans="1:9" x14ac:dyDescent="0.25">
      <c r="A11" t="s">
        <v>18</v>
      </c>
      <c r="B11" s="2">
        <v>157050730</v>
      </c>
      <c r="C11" s="2">
        <v>248627179</v>
      </c>
      <c r="D11" s="2">
        <v>51392985</v>
      </c>
      <c r="E11" s="2">
        <v>129977023</v>
      </c>
      <c r="F11" s="2">
        <v>290867659</v>
      </c>
      <c r="G11" s="7">
        <v>47883579</v>
      </c>
      <c r="H11" s="2">
        <v>132418874</v>
      </c>
      <c r="I11" s="2">
        <v>192020411</v>
      </c>
    </row>
    <row r="12" spans="1:9" x14ac:dyDescent="0.25">
      <c r="A12" t="s">
        <v>19</v>
      </c>
      <c r="B12" s="2"/>
      <c r="C12" s="2"/>
      <c r="D12" s="2"/>
      <c r="E12" s="2"/>
      <c r="F12" s="2"/>
    </row>
    <row r="13" spans="1:9" x14ac:dyDescent="0.25">
      <c r="A13" t="s">
        <v>20</v>
      </c>
      <c r="B13" s="2">
        <v>142947170</v>
      </c>
      <c r="C13" s="2">
        <v>223136287</v>
      </c>
      <c r="D13" s="2">
        <v>204647253</v>
      </c>
      <c r="E13" s="2">
        <v>145131923</v>
      </c>
      <c r="F13" s="2">
        <v>225760140</v>
      </c>
      <c r="G13" s="7">
        <v>124151166</v>
      </c>
      <c r="H13" s="2">
        <v>202136853</v>
      </c>
      <c r="I13" s="2">
        <v>111522437</v>
      </c>
    </row>
    <row r="14" spans="1:9" x14ac:dyDescent="0.25">
      <c r="A14" s="1"/>
      <c r="B14" s="3">
        <f>SUM(B7,B11:B13)</f>
        <v>1097487486</v>
      </c>
      <c r="C14" s="3">
        <f>SUM(C7,C11:C13)</f>
        <v>1479521973</v>
      </c>
      <c r="D14" s="3">
        <f>SUM(D7,D11:D13)</f>
        <v>757249704</v>
      </c>
      <c r="E14" s="3">
        <f>SUM(E7,E11:E13)</f>
        <v>1267720432</v>
      </c>
      <c r="F14" s="3">
        <f>SUM(F7,F11:F13)</f>
        <v>1865903591</v>
      </c>
      <c r="G14" s="3">
        <f t="shared" ref="G14" si="1">SUM(G7,G11:G13)</f>
        <v>582194676</v>
      </c>
      <c r="H14" s="3">
        <f>SUM(H7,H11:H13)</f>
        <v>1276416132</v>
      </c>
      <c r="I14" s="3">
        <f>SUM(I7,I11:I13)</f>
        <v>1873617093</v>
      </c>
    </row>
    <row r="15" spans="1:9" x14ac:dyDescent="0.25">
      <c r="A15" s="20" t="s">
        <v>85</v>
      </c>
      <c r="B15" s="3"/>
      <c r="C15" s="3"/>
      <c r="D15" s="3"/>
      <c r="E15" s="3"/>
      <c r="F15" s="3"/>
    </row>
    <row r="16" spans="1:9" x14ac:dyDescent="0.25">
      <c r="A16" t="s">
        <v>21</v>
      </c>
      <c r="B16" s="2">
        <v>54533651</v>
      </c>
      <c r="C16" s="2">
        <v>80297286</v>
      </c>
      <c r="D16" s="2">
        <v>33628818</v>
      </c>
      <c r="E16" s="2">
        <v>55118810</v>
      </c>
      <c r="F16" s="2">
        <v>81580939</v>
      </c>
      <c r="G16" s="7">
        <v>35879216</v>
      </c>
      <c r="H16" s="2">
        <v>63259347</v>
      </c>
      <c r="I16" s="2">
        <v>81722448</v>
      </c>
    </row>
    <row r="17" spans="1:9" x14ac:dyDescent="0.25">
      <c r="A17" t="s">
        <v>22</v>
      </c>
      <c r="B17" s="2">
        <v>13169443</v>
      </c>
      <c r="C17" s="2">
        <v>23085365</v>
      </c>
      <c r="D17" s="2">
        <v>13491811</v>
      </c>
      <c r="E17" s="2">
        <v>13538684</v>
      </c>
      <c r="F17" s="2">
        <v>21391872</v>
      </c>
      <c r="G17" s="7">
        <v>14755686</v>
      </c>
      <c r="H17" s="2">
        <v>14413848</v>
      </c>
      <c r="I17" s="2">
        <v>21300983</v>
      </c>
    </row>
    <row r="18" spans="1:9" x14ac:dyDescent="0.25">
      <c r="A18" t="s">
        <v>23</v>
      </c>
      <c r="B18" s="2">
        <v>2548263</v>
      </c>
      <c r="C18" s="2">
        <v>2871400</v>
      </c>
      <c r="D18" s="2">
        <v>580825</v>
      </c>
      <c r="E18" s="2">
        <v>2324212</v>
      </c>
      <c r="F18" s="2">
        <v>2262415</v>
      </c>
      <c r="G18" s="7">
        <v>438305</v>
      </c>
      <c r="H18" s="2">
        <v>1305325</v>
      </c>
      <c r="I18" s="2">
        <v>1684778</v>
      </c>
    </row>
    <row r="19" spans="1:9" x14ac:dyDescent="0.25">
      <c r="A19" t="s">
        <v>24</v>
      </c>
      <c r="B19" s="2">
        <v>64468</v>
      </c>
      <c r="C19" s="2">
        <v>75524</v>
      </c>
      <c r="D19" s="2">
        <v>22189</v>
      </c>
      <c r="E19" s="2">
        <v>44159</v>
      </c>
      <c r="F19" s="2">
        <v>66148</v>
      </c>
      <c r="G19" s="7">
        <v>14853</v>
      </c>
      <c r="H19" s="2">
        <v>34863</v>
      </c>
      <c r="I19" s="2">
        <v>46765</v>
      </c>
    </row>
    <row r="20" spans="1:9" x14ac:dyDescent="0.25">
      <c r="A20" t="s">
        <v>25</v>
      </c>
      <c r="B20" s="2">
        <v>2860844</v>
      </c>
      <c r="C20" s="2">
        <v>5105960</v>
      </c>
      <c r="D20" s="2">
        <v>3498736</v>
      </c>
      <c r="E20" s="2">
        <v>3585381</v>
      </c>
      <c r="F20" s="2">
        <v>5702798</v>
      </c>
      <c r="G20" s="7">
        <v>719361</v>
      </c>
      <c r="H20" s="2">
        <v>1852430</v>
      </c>
      <c r="I20" s="2">
        <v>4855943</v>
      </c>
    </row>
    <row r="21" spans="1:9" x14ac:dyDescent="0.25">
      <c r="A21" t="s">
        <v>26</v>
      </c>
      <c r="B21" s="2">
        <v>7000000</v>
      </c>
      <c r="C21" s="2">
        <v>11650000</v>
      </c>
      <c r="D21" s="2">
        <v>3000000</v>
      </c>
      <c r="E21" s="2">
        <v>7000000</v>
      </c>
      <c r="F21" s="2">
        <v>11650000</v>
      </c>
      <c r="G21" s="7">
        <v>3000000</v>
      </c>
      <c r="H21" s="2">
        <v>7000000</v>
      </c>
      <c r="I21" s="2">
        <v>11650000</v>
      </c>
    </row>
    <row r="22" spans="1:9" x14ac:dyDescent="0.25">
      <c r="A22" t="s">
        <v>27</v>
      </c>
      <c r="B22" s="2">
        <v>272000</v>
      </c>
      <c r="C22" s="2">
        <v>408000</v>
      </c>
      <c r="D22" s="2">
        <v>184000</v>
      </c>
      <c r="E22" s="2">
        <v>312000</v>
      </c>
      <c r="F22" s="2">
        <v>472000</v>
      </c>
      <c r="G22" s="7">
        <v>96000</v>
      </c>
      <c r="H22" s="2">
        <v>192000</v>
      </c>
      <c r="I22" s="2">
        <v>384000</v>
      </c>
    </row>
    <row r="23" spans="1:9" x14ac:dyDescent="0.25">
      <c r="A23" t="s">
        <v>28</v>
      </c>
      <c r="B23" s="2">
        <v>172500</v>
      </c>
      <c r="C23" s="2">
        <v>172500</v>
      </c>
      <c r="D23" s="2">
        <v>172500</v>
      </c>
      <c r="E23" s="2">
        <v>172500</v>
      </c>
      <c r="F23" s="2">
        <v>172500</v>
      </c>
      <c r="G23" s="7">
        <v>172500</v>
      </c>
      <c r="H23" s="2">
        <v>9752169</v>
      </c>
      <c r="I23" s="2">
        <v>172500</v>
      </c>
    </row>
    <row r="24" spans="1:9" x14ac:dyDescent="0.25">
      <c r="A24" t="s">
        <v>29</v>
      </c>
      <c r="B24" s="2">
        <v>9304908</v>
      </c>
      <c r="C24" s="2">
        <v>14633001</v>
      </c>
      <c r="D24" s="2">
        <v>4527365</v>
      </c>
      <c r="E24" s="2">
        <v>9166757</v>
      </c>
      <c r="F24" s="2">
        <v>13912451</v>
      </c>
      <c r="G24" s="7">
        <v>4735688</v>
      </c>
      <c r="H24" s="2">
        <v>172500</v>
      </c>
      <c r="I24" s="2">
        <v>13076429</v>
      </c>
    </row>
    <row r="25" spans="1:9" x14ac:dyDescent="0.25">
      <c r="A25" t="s">
        <v>30</v>
      </c>
      <c r="B25" s="2">
        <v>6908323</v>
      </c>
      <c r="C25" s="2">
        <v>9207216</v>
      </c>
      <c r="D25" s="2">
        <v>6503802</v>
      </c>
      <c r="E25" s="2">
        <v>7502916</v>
      </c>
      <c r="F25" s="2">
        <v>10473426</v>
      </c>
      <c r="G25" s="7">
        <v>5661647</v>
      </c>
      <c r="H25" s="2">
        <v>6585866</v>
      </c>
      <c r="I25" s="2">
        <v>10812447</v>
      </c>
    </row>
    <row r="26" spans="1:9" x14ac:dyDescent="0.25">
      <c r="A26" s="1"/>
      <c r="B26" s="3">
        <f t="shared" ref="B26:D26" si="2">SUM(B16:B25)</f>
        <v>96834400</v>
      </c>
      <c r="C26" s="3">
        <f t="shared" si="2"/>
        <v>147506252</v>
      </c>
      <c r="D26" s="3">
        <f t="shared" si="2"/>
        <v>65610046</v>
      </c>
      <c r="E26" s="3">
        <f>SUM(E16:E25)</f>
        <v>98765419</v>
      </c>
      <c r="F26" s="3">
        <f>SUM(F16:F25)</f>
        <v>147684549</v>
      </c>
      <c r="G26" s="3">
        <f t="shared" ref="G26:I26" si="3">SUM(G16:G25)</f>
        <v>65473256</v>
      </c>
      <c r="H26" s="3">
        <f t="shared" si="3"/>
        <v>104568348</v>
      </c>
      <c r="I26" s="3">
        <f t="shared" si="3"/>
        <v>145706293</v>
      </c>
    </row>
    <row r="27" spans="1:9" x14ac:dyDescent="0.25">
      <c r="A27" s="20" t="s">
        <v>86</v>
      </c>
      <c r="B27" s="3">
        <f t="shared" ref="B27:I27" si="4">B14-B26</f>
        <v>1000653086</v>
      </c>
      <c r="C27" s="3">
        <f t="shared" si="4"/>
        <v>1332015721</v>
      </c>
      <c r="D27" s="3">
        <f t="shared" si="4"/>
        <v>691639658</v>
      </c>
      <c r="E27" s="3">
        <f>E14-E26</f>
        <v>1168955013</v>
      </c>
      <c r="F27" s="3">
        <f t="shared" si="4"/>
        <v>1718219042</v>
      </c>
      <c r="G27" s="3">
        <f t="shared" si="4"/>
        <v>516721420</v>
      </c>
      <c r="H27" s="3">
        <f t="shared" si="4"/>
        <v>1171847784</v>
      </c>
      <c r="I27" s="3">
        <f t="shared" si="4"/>
        <v>1727910800</v>
      </c>
    </row>
    <row r="28" spans="1:9" x14ac:dyDescent="0.25">
      <c r="A28" s="14" t="s">
        <v>50</v>
      </c>
      <c r="B28" s="3">
        <v>161305923</v>
      </c>
      <c r="C28" s="3">
        <v>203050792</v>
      </c>
      <c r="D28" s="3">
        <v>29899823</v>
      </c>
      <c r="E28" s="6">
        <v>89717871</v>
      </c>
      <c r="F28" s="6">
        <v>214224540</v>
      </c>
      <c r="G28" s="7">
        <v>40463724</v>
      </c>
      <c r="H28" s="2">
        <v>76722218</v>
      </c>
      <c r="I28" s="2">
        <v>168017703</v>
      </c>
    </row>
    <row r="29" spans="1:9" x14ac:dyDescent="0.25">
      <c r="A29" s="20" t="s">
        <v>87</v>
      </c>
      <c r="B29" s="3">
        <f t="shared" ref="B29:C29" si="5">B27+B28</f>
        <v>1161959009</v>
      </c>
      <c r="C29" s="3">
        <f t="shared" si="5"/>
        <v>1535066513</v>
      </c>
      <c r="D29" s="3">
        <f t="shared" ref="D29:E29" si="6">D27+D28</f>
        <v>721539481</v>
      </c>
      <c r="E29" s="3">
        <f t="shared" si="6"/>
        <v>1258672884</v>
      </c>
      <c r="F29" s="3">
        <f>F27+F28</f>
        <v>1932443582</v>
      </c>
      <c r="G29" s="3">
        <f t="shared" ref="G29:I29" si="7">G27+G28</f>
        <v>557185144</v>
      </c>
      <c r="H29" s="3">
        <f t="shared" si="7"/>
        <v>1248570002</v>
      </c>
      <c r="I29" s="3">
        <f t="shared" si="7"/>
        <v>1895928503</v>
      </c>
    </row>
    <row r="30" spans="1:9" x14ac:dyDescent="0.25">
      <c r="A30" s="17" t="s">
        <v>88</v>
      </c>
      <c r="B30" s="3"/>
      <c r="C30" s="3"/>
      <c r="D30" s="3"/>
      <c r="E30" s="3"/>
      <c r="F30" s="3"/>
    </row>
    <row r="31" spans="1:9" x14ac:dyDescent="0.25">
      <c r="A31" s="14" t="s">
        <v>31</v>
      </c>
      <c r="B31" s="2">
        <v>201325430</v>
      </c>
      <c r="C31" s="2">
        <v>85736218</v>
      </c>
      <c r="D31" s="2">
        <v>78778551</v>
      </c>
      <c r="E31" s="2">
        <v>195783253</v>
      </c>
      <c r="F31" s="2">
        <v>160663176</v>
      </c>
      <c r="G31" s="7">
        <v>-15261906</v>
      </c>
      <c r="H31" s="2">
        <v>-101327166</v>
      </c>
      <c r="I31" s="2">
        <v>65207891</v>
      </c>
    </row>
    <row r="32" spans="1:9" x14ac:dyDescent="0.25">
      <c r="A32" t="s">
        <v>32</v>
      </c>
      <c r="B32" s="2"/>
      <c r="C32" s="2"/>
      <c r="D32" s="2"/>
      <c r="E32" s="2"/>
      <c r="F32" s="2"/>
    </row>
    <row r="33" spans="1:9" x14ac:dyDescent="0.25">
      <c r="A33" t="s">
        <v>33</v>
      </c>
      <c r="B33" s="2"/>
      <c r="C33" s="2"/>
      <c r="D33" s="2"/>
      <c r="E33" s="2"/>
      <c r="F33" s="2"/>
    </row>
    <row r="34" spans="1:9" x14ac:dyDescent="0.25">
      <c r="A34" t="s">
        <v>34</v>
      </c>
      <c r="B34" s="2">
        <v>-117999916</v>
      </c>
      <c r="C34" s="2">
        <v>-155984997</v>
      </c>
      <c r="D34" s="2">
        <v>177620521</v>
      </c>
      <c r="E34" s="2">
        <v>-79466661</v>
      </c>
      <c r="F34" s="2">
        <v>125046543</v>
      </c>
      <c r="G34" s="7">
        <v>-57813325</v>
      </c>
      <c r="H34" s="2">
        <v>112494147</v>
      </c>
      <c r="I34" s="2">
        <v>87542176</v>
      </c>
    </row>
    <row r="35" spans="1:9" x14ac:dyDescent="0.25">
      <c r="A35" s="1"/>
      <c r="B35" s="3">
        <f t="shared" ref="B35:E35" si="8">SUM(B31:B34)</f>
        <v>83325514</v>
      </c>
      <c r="C35" s="3">
        <f t="shared" si="8"/>
        <v>-70248779</v>
      </c>
      <c r="D35" s="3">
        <f t="shared" si="8"/>
        <v>256399072</v>
      </c>
      <c r="E35" s="3">
        <f t="shared" si="8"/>
        <v>116316592</v>
      </c>
      <c r="F35" s="3">
        <f>SUM(F31:F34)</f>
        <v>285709719</v>
      </c>
      <c r="G35" s="3">
        <f t="shared" ref="G35:I35" si="9">SUM(G31:G34)</f>
        <v>-73075231</v>
      </c>
      <c r="H35" s="3">
        <f t="shared" si="9"/>
        <v>11166981</v>
      </c>
      <c r="I35" s="3">
        <f t="shared" si="9"/>
        <v>152750067</v>
      </c>
    </row>
    <row r="36" spans="1:9" x14ac:dyDescent="0.25">
      <c r="A36" s="20" t="s">
        <v>89</v>
      </c>
      <c r="B36" s="3">
        <f t="shared" ref="B36:E36" si="10">B29-B35</f>
        <v>1078633495</v>
      </c>
      <c r="C36" s="3">
        <f t="shared" si="10"/>
        <v>1605315292</v>
      </c>
      <c r="D36" s="3">
        <f t="shared" si="10"/>
        <v>465140409</v>
      </c>
      <c r="E36" s="3">
        <f t="shared" si="10"/>
        <v>1142356292</v>
      </c>
      <c r="F36" s="3">
        <f>F29-F35</f>
        <v>1646733863</v>
      </c>
      <c r="G36" s="3">
        <f t="shared" ref="G36:I36" si="11">G29-G35</f>
        <v>630260375</v>
      </c>
      <c r="H36" s="3">
        <f t="shared" si="11"/>
        <v>1237403021</v>
      </c>
      <c r="I36" s="3">
        <f t="shared" si="11"/>
        <v>1743178436</v>
      </c>
    </row>
    <row r="37" spans="1:9" x14ac:dyDescent="0.25">
      <c r="A37" s="20" t="s">
        <v>90</v>
      </c>
      <c r="B37" s="3">
        <f t="shared" ref="B37:C37" si="12">B38+B39</f>
        <v>380000000</v>
      </c>
      <c r="C37" s="3">
        <f t="shared" si="12"/>
        <v>620000000</v>
      </c>
      <c r="D37" s="3">
        <f t="shared" ref="D37:E37" si="13">D38+D39</f>
        <v>180000000</v>
      </c>
      <c r="E37" s="3">
        <f t="shared" si="13"/>
        <v>415000000</v>
      </c>
      <c r="F37" s="3">
        <f>F38+F39</f>
        <v>640000000</v>
      </c>
      <c r="G37" s="3">
        <f t="shared" ref="G37:H37" si="14">G38+G39</f>
        <v>250000000</v>
      </c>
      <c r="H37" s="3">
        <f t="shared" si="14"/>
        <v>480000000</v>
      </c>
      <c r="I37" s="3">
        <f>I38+I39</f>
        <v>700000000</v>
      </c>
    </row>
    <row r="38" spans="1:9" x14ac:dyDescent="0.25">
      <c r="A38" t="s">
        <v>35</v>
      </c>
      <c r="B38" s="2">
        <v>377500000</v>
      </c>
      <c r="C38" s="2">
        <v>615000000</v>
      </c>
      <c r="D38" s="2">
        <v>180000000</v>
      </c>
      <c r="E38" s="2">
        <v>405000000</v>
      </c>
      <c r="F38" s="2">
        <v>630000000</v>
      </c>
      <c r="G38" s="7">
        <v>230000000</v>
      </c>
      <c r="H38" s="2">
        <v>470000000</v>
      </c>
      <c r="I38" s="2">
        <v>680000000</v>
      </c>
    </row>
    <row r="39" spans="1:9" x14ac:dyDescent="0.25">
      <c r="A39" t="s">
        <v>36</v>
      </c>
      <c r="B39" s="2">
        <v>2500000</v>
      </c>
      <c r="C39" s="2">
        <v>5000000</v>
      </c>
      <c r="D39" s="2"/>
      <c r="E39" s="2">
        <v>10000000</v>
      </c>
      <c r="F39" s="2">
        <v>10000000</v>
      </c>
      <c r="G39" s="7">
        <v>20000000</v>
      </c>
      <c r="H39" s="2">
        <v>10000000</v>
      </c>
      <c r="I39" s="2">
        <v>20000000</v>
      </c>
    </row>
    <row r="40" spans="1:9" x14ac:dyDescent="0.25">
      <c r="B40" s="6"/>
      <c r="C40" s="6"/>
      <c r="D40" s="6"/>
      <c r="E40" s="6"/>
      <c r="F40" s="6"/>
    </row>
    <row r="41" spans="1:9" x14ac:dyDescent="0.25">
      <c r="A41" s="1" t="s">
        <v>91</v>
      </c>
      <c r="B41" s="3">
        <f t="shared" ref="B41:C41" si="15">B36-B37</f>
        <v>698633495</v>
      </c>
      <c r="C41" s="3">
        <f t="shared" si="15"/>
        <v>985315292</v>
      </c>
      <c r="D41" s="3">
        <f>D36-D37</f>
        <v>285140409</v>
      </c>
      <c r="E41" s="3">
        <f t="shared" ref="E41" si="16">E36-E37</f>
        <v>727356292</v>
      </c>
      <c r="F41" s="3">
        <f>F36-F37</f>
        <v>1006733863</v>
      </c>
      <c r="G41" s="3">
        <f t="shared" ref="G41:I41" si="17">G36-G37</f>
        <v>380260375</v>
      </c>
      <c r="H41" s="3">
        <f t="shared" si="17"/>
        <v>757403021</v>
      </c>
      <c r="I41" s="3">
        <f t="shared" si="17"/>
        <v>1043178436</v>
      </c>
    </row>
    <row r="42" spans="1:9" x14ac:dyDescent="0.25">
      <c r="A42" s="21" t="s">
        <v>92</v>
      </c>
      <c r="B42" s="9">
        <f>B41/('1'!B39/10)</f>
        <v>5.5792270960788519</v>
      </c>
      <c r="C42" s="9">
        <f>C41/('1'!C39/10)</f>
        <v>7.8686433081872869</v>
      </c>
      <c r="D42" s="9">
        <f>D41/('1'!D39/10)</f>
        <v>2.2771068199067757</v>
      </c>
      <c r="E42" s="9">
        <f>E41/('1'!E39/10)</f>
        <v>5.8086048863572479</v>
      </c>
      <c r="F42" s="9">
        <f>F41/('1'!F39/10)</f>
        <v>8.0396901768784144</v>
      </c>
      <c r="G42" s="9">
        <f>G41/('1'!G39/10)</f>
        <v>3.0367266999775118</v>
      </c>
      <c r="H42" s="9">
        <f>H41/('1'!H39/10)</f>
        <v>6.048555483895286</v>
      </c>
      <c r="I42" s="9">
        <f>I41/('1'!I39/10)</f>
        <v>8.3307334071870667</v>
      </c>
    </row>
    <row r="43" spans="1:9" x14ac:dyDescent="0.25">
      <c r="A43" s="21" t="s">
        <v>93</v>
      </c>
      <c r="B43" s="3">
        <f>'1'!B39/10</f>
        <v>125220480</v>
      </c>
      <c r="C43" s="3">
        <f>'1'!C39/10</f>
        <v>125220480</v>
      </c>
      <c r="D43" s="3">
        <f>'1'!D39/10</f>
        <v>125220480</v>
      </c>
      <c r="E43" s="3">
        <f>'1'!E39/10</f>
        <v>125220480</v>
      </c>
      <c r="F43" s="3">
        <f>'1'!F39/10</f>
        <v>125220480</v>
      </c>
      <c r="G43" s="3">
        <f>'1'!G39/10</f>
        <v>125220480</v>
      </c>
      <c r="H43" s="3">
        <f>'1'!H39/10</f>
        <v>125220480</v>
      </c>
      <c r="I43" s="3">
        <f>'1'!I39/10</f>
        <v>125220480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pane xSplit="1" ySplit="5" topLeftCell="H33" activePane="bottomRight" state="frozen"/>
      <selection pane="topRight" activeCell="B1" sqref="B1"/>
      <selection pane="bottomLeft" activeCell="A4" sqref="A4"/>
      <selection pane="bottomRight" activeCell="I46" sqref="I46"/>
    </sheetView>
  </sheetViews>
  <sheetFormatPr defaultRowHeight="15" x14ac:dyDescent="0.25"/>
  <cols>
    <col min="1" max="1" width="48.7109375" customWidth="1"/>
    <col min="2" max="2" width="19.140625" customWidth="1"/>
    <col min="3" max="3" width="16" bestFit="1" customWidth="1"/>
    <col min="4" max="4" width="14.28515625" bestFit="1" customWidth="1"/>
    <col min="5" max="5" width="15.42578125" customWidth="1"/>
    <col min="6" max="6" width="16.28515625" customWidth="1"/>
    <col min="7" max="7" width="15.140625" customWidth="1"/>
    <col min="8" max="8" width="15.7109375" customWidth="1"/>
    <col min="9" max="9" width="14.42578125" customWidth="1"/>
  </cols>
  <sheetData>
    <row r="1" spans="1:9" x14ac:dyDescent="0.25">
      <c r="A1" s="1" t="s">
        <v>66</v>
      </c>
    </row>
    <row r="2" spans="1:9" x14ac:dyDescent="0.25">
      <c r="A2" s="1" t="s">
        <v>118</v>
      </c>
      <c r="B2" s="13"/>
      <c r="C2" s="13"/>
      <c r="D2" s="13"/>
      <c r="E2" s="13"/>
      <c r="F2" s="13"/>
    </row>
    <row r="3" spans="1:9" x14ac:dyDescent="0.25">
      <c r="A3" t="s">
        <v>110</v>
      </c>
    </row>
    <row r="4" spans="1:9" ht="18.75" x14ac:dyDescent="0.3">
      <c r="A4" s="22"/>
      <c r="B4" s="24" t="s">
        <v>112</v>
      </c>
      <c r="C4" s="24" t="s">
        <v>113</v>
      </c>
      <c r="D4" s="24" t="s">
        <v>111</v>
      </c>
      <c r="E4" s="24" t="s">
        <v>112</v>
      </c>
      <c r="F4" s="24" t="s">
        <v>113</v>
      </c>
      <c r="G4" s="24" t="s">
        <v>111</v>
      </c>
      <c r="H4" s="24" t="s">
        <v>112</v>
      </c>
      <c r="I4" s="24" t="s">
        <v>113</v>
      </c>
    </row>
    <row r="5" spans="1:9" ht="15.75" x14ac:dyDescent="0.25">
      <c r="B5" s="23">
        <v>42916</v>
      </c>
      <c r="C5" s="23">
        <v>43008</v>
      </c>
      <c r="D5" s="23">
        <v>43190</v>
      </c>
      <c r="E5" s="23">
        <v>43281</v>
      </c>
      <c r="F5" s="23">
        <v>43373</v>
      </c>
      <c r="G5" s="25">
        <v>43555</v>
      </c>
      <c r="H5" s="25">
        <v>43646</v>
      </c>
      <c r="I5" s="25">
        <v>43738</v>
      </c>
    </row>
    <row r="6" spans="1:9" ht="15.75" x14ac:dyDescent="0.25">
      <c r="A6" s="20" t="s">
        <v>94</v>
      </c>
      <c r="B6" s="12"/>
      <c r="C6" s="12"/>
      <c r="D6" s="12"/>
      <c r="E6" s="12"/>
      <c r="F6" s="12"/>
    </row>
    <row r="7" spans="1:9" x14ac:dyDescent="0.25">
      <c r="A7" s="17" t="s">
        <v>95</v>
      </c>
      <c r="B7" s="2"/>
    </row>
    <row r="8" spans="1:9" x14ac:dyDescent="0.25">
      <c r="A8" t="s">
        <v>40</v>
      </c>
      <c r="B8" s="2">
        <v>1807129270</v>
      </c>
      <c r="C8" s="7">
        <v>2661062480</v>
      </c>
      <c r="D8" s="7">
        <v>506844956</v>
      </c>
      <c r="E8" s="7">
        <v>2013897816</v>
      </c>
      <c r="F8" s="7">
        <v>2927316773</v>
      </c>
      <c r="G8" s="7">
        <v>818351637</v>
      </c>
      <c r="H8" s="7">
        <v>1640206814</v>
      </c>
      <c r="I8" s="7">
        <v>3340938416</v>
      </c>
    </row>
    <row r="9" spans="1:9" x14ac:dyDescent="0.25">
      <c r="A9" t="s">
        <v>41</v>
      </c>
      <c r="B9" s="2">
        <v>-828372894</v>
      </c>
      <c r="C9" s="7">
        <v>-1663172154</v>
      </c>
      <c r="D9" s="7">
        <v>-526954520</v>
      </c>
      <c r="E9" s="7">
        <v>-855693137</v>
      </c>
      <c r="F9" s="7">
        <v>-1632799041</v>
      </c>
      <c r="G9" s="7">
        <v>-782558704</v>
      </c>
      <c r="H9" s="7">
        <v>-20605717</v>
      </c>
      <c r="I9" s="7">
        <v>-1280293976</v>
      </c>
    </row>
    <row r="10" spans="1:9" x14ac:dyDescent="0.25">
      <c r="A10" t="s">
        <v>42</v>
      </c>
      <c r="B10" s="2">
        <v>10893668</v>
      </c>
      <c r="C10" s="7">
        <v>25827032</v>
      </c>
      <c r="D10" s="7">
        <v>1465080</v>
      </c>
      <c r="E10" s="7">
        <v>12666315</v>
      </c>
      <c r="F10" s="7">
        <v>28746521</v>
      </c>
      <c r="G10" s="7">
        <v>1427955</v>
      </c>
      <c r="H10" s="7">
        <v>17438805</v>
      </c>
      <c r="I10" s="7">
        <v>23175505</v>
      </c>
    </row>
    <row r="11" spans="1:9" x14ac:dyDescent="0.25">
      <c r="A11" t="s">
        <v>121</v>
      </c>
      <c r="B11" s="7">
        <v>114982790</v>
      </c>
      <c r="C11" s="7">
        <v>144432688</v>
      </c>
      <c r="D11" s="7">
        <v>4678605</v>
      </c>
      <c r="E11" s="7">
        <v>45835390</v>
      </c>
      <c r="F11" s="7">
        <v>145358537</v>
      </c>
      <c r="G11" s="7">
        <v>12807444</v>
      </c>
      <c r="H11" s="7">
        <v>22667308</v>
      </c>
      <c r="I11" s="7">
        <v>105335097</v>
      </c>
    </row>
    <row r="12" spans="1:9" x14ac:dyDescent="0.25">
      <c r="A12" t="s">
        <v>43</v>
      </c>
      <c r="B12" s="2">
        <v>-56533651</v>
      </c>
      <c r="C12" s="7">
        <v>-91947286</v>
      </c>
      <c r="D12" s="7">
        <v>-33628818</v>
      </c>
      <c r="E12" s="7">
        <v>-55118810</v>
      </c>
      <c r="F12" s="7">
        <v>-88580939</v>
      </c>
      <c r="G12" s="7">
        <v>-38879216</v>
      </c>
      <c r="H12" s="7">
        <v>-70259347</v>
      </c>
      <c r="I12" s="7">
        <v>-81722448</v>
      </c>
    </row>
    <row r="13" spans="1:9" x14ac:dyDescent="0.25">
      <c r="A13" t="s">
        <v>62</v>
      </c>
      <c r="B13" s="2">
        <v>-30995841</v>
      </c>
      <c r="C13" s="7">
        <v>-40925965</v>
      </c>
      <c r="D13" s="7">
        <v>-27453863</v>
      </c>
      <c r="E13" s="7">
        <v>-43646609</v>
      </c>
      <c r="F13" s="7">
        <v>-45141159</v>
      </c>
      <c r="G13" s="7">
        <v>-21208352</v>
      </c>
      <c r="H13" s="7">
        <v>-34309001</v>
      </c>
      <c r="I13" s="7">
        <v>-63983845</v>
      </c>
    </row>
    <row r="14" spans="1:9" x14ac:dyDescent="0.25">
      <c r="A14" t="s">
        <v>61</v>
      </c>
      <c r="B14" s="2">
        <v>-316326788</v>
      </c>
      <c r="C14" s="7">
        <v>-323690390</v>
      </c>
      <c r="D14" s="7">
        <v>-5694672</v>
      </c>
      <c r="E14" s="7">
        <v>-62812222</v>
      </c>
      <c r="F14" s="7">
        <v>-170796238</v>
      </c>
      <c r="G14" s="7">
        <v>-254712809</v>
      </c>
      <c r="H14" s="7">
        <v>-595220109</v>
      </c>
      <c r="I14" s="7">
        <v>-709988086</v>
      </c>
    </row>
    <row r="15" spans="1:9" x14ac:dyDescent="0.25">
      <c r="A15" t="s">
        <v>65</v>
      </c>
      <c r="B15" s="2">
        <v>-261335603</v>
      </c>
      <c r="C15" s="7"/>
      <c r="D15" s="7">
        <v>-283128974</v>
      </c>
      <c r="E15" s="7">
        <v>-189961991</v>
      </c>
      <c r="F15" s="7"/>
      <c r="G15" s="7">
        <v>197271904</v>
      </c>
      <c r="H15" s="7">
        <v>202136853</v>
      </c>
      <c r="I15" s="7">
        <v>134080084</v>
      </c>
    </row>
    <row r="16" spans="1:9" x14ac:dyDescent="0.25">
      <c r="A16" t="s">
        <v>60</v>
      </c>
      <c r="B16" s="2">
        <v>251196513</v>
      </c>
      <c r="C16" s="7">
        <v>409215358</v>
      </c>
      <c r="D16" s="7">
        <v>204647253</v>
      </c>
      <c r="E16" s="7">
        <v>205578408</v>
      </c>
      <c r="F16" s="7">
        <v>119386445</v>
      </c>
      <c r="G16" s="7">
        <v>-266284552</v>
      </c>
      <c r="H16" s="7">
        <v>-176518503</v>
      </c>
    </row>
    <row r="17" spans="1:9" x14ac:dyDescent="0.25">
      <c r="A17" s="5"/>
      <c r="B17" s="3">
        <f t="shared" ref="B17:E17" si="0">SUM(B8:B16)</f>
        <v>690637464</v>
      </c>
      <c r="C17" s="3">
        <f t="shared" si="0"/>
        <v>1120801763</v>
      </c>
      <c r="D17" s="3">
        <f t="shared" si="0"/>
        <v>-159224953</v>
      </c>
      <c r="E17" s="3">
        <f t="shared" si="0"/>
        <v>1070745160</v>
      </c>
      <c r="F17" s="3">
        <f>SUM(F8:F16)</f>
        <v>1283490899</v>
      </c>
      <c r="G17" s="3">
        <f t="shared" ref="G17:H17" si="1">SUM(G8:G16)</f>
        <v>-333784693</v>
      </c>
      <c r="H17" s="3">
        <f t="shared" si="1"/>
        <v>985537103</v>
      </c>
      <c r="I17" s="3">
        <f>SUM(I8:I16)</f>
        <v>1467540747</v>
      </c>
    </row>
    <row r="18" spans="1:9" x14ac:dyDescent="0.25">
      <c r="A18" s="19" t="s">
        <v>96</v>
      </c>
      <c r="B18" s="2"/>
      <c r="C18" s="7"/>
      <c r="D18" s="7"/>
      <c r="E18" s="7"/>
      <c r="F18" s="7"/>
    </row>
    <row r="19" spans="1:9" x14ac:dyDescent="0.25">
      <c r="A19" t="s">
        <v>59</v>
      </c>
      <c r="B19" s="2">
        <v>-483527028</v>
      </c>
      <c r="C19" s="7">
        <v>-1179425359</v>
      </c>
      <c r="D19" s="7">
        <v>-911967447</v>
      </c>
      <c r="E19" s="7">
        <v>-1637278837</v>
      </c>
      <c r="F19" s="7">
        <v>-4134661842</v>
      </c>
      <c r="G19" s="7">
        <v>-1588718819</v>
      </c>
      <c r="H19" s="7">
        <v>-1701818766</v>
      </c>
      <c r="I19" s="7">
        <v>-843569394</v>
      </c>
    </row>
    <row r="20" spans="1:9" x14ac:dyDescent="0.25">
      <c r="A20" t="s">
        <v>58</v>
      </c>
      <c r="B20" s="2">
        <v>1064041807</v>
      </c>
      <c r="C20" s="2">
        <v>1607363038</v>
      </c>
      <c r="D20" s="2">
        <v>1190641410</v>
      </c>
      <c r="E20" s="2">
        <v>969799125</v>
      </c>
      <c r="F20" s="15">
        <v>2381662801</v>
      </c>
      <c r="G20" s="7">
        <v>3171395088</v>
      </c>
      <c r="H20">
        <v>1895115723</v>
      </c>
      <c r="I20" s="7">
        <v>1338373429</v>
      </c>
    </row>
    <row r="21" spans="1:9" x14ac:dyDescent="0.25">
      <c r="A21" t="s">
        <v>57</v>
      </c>
      <c r="B21" s="2">
        <v>-1350000000</v>
      </c>
      <c r="E21" s="7">
        <v>300000000</v>
      </c>
      <c r="H21">
        <v>-160000000</v>
      </c>
    </row>
    <row r="22" spans="1:9" x14ac:dyDescent="0.25">
      <c r="A22" t="s">
        <v>56</v>
      </c>
      <c r="B22" s="2"/>
    </row>
    <row r="23" spans="1:9" x14ac:dyDescent="0.25">
      <c r="A23" s="1"/>
      <c r="B23" s="3">
        <f t="shared" ref="B23:E23" si="2">SUM(B19:B22)</f>
        <v>-769485221</v>
      </c>
      <c r="C23" s="3">
        <f t="shared" si="2"/>
        <v>427937679</v>
      </c>
      <c r="D23" s="3">
        <f t="shared" si="2"/>
        <v>278673963</v>
      </c>
      <c r="E23" s="3">
        <f t="shared" si="2"/>
        <v>-367479712</v>
      </c>
      <c r="F23" s="3">
        <f>SUM(F19:F22)</f>
        <v>-1752999041</v>
      </c>
      <c r="G23" s="3">
        <f t="shared" ref="G23:I23" si="3">SUM(G19:G22)</f>
        <v>1582676269</v>
      </c>
      <c r="H23" s="3">
        <f t="shared" si="3"/>
        <v>33296957</v>
      </c>
      <c r="I23" s="3">
        <f t="shared" si="3"/>
        <v>494804035</v>
      </c>
    </row>
    <row r="24" spans="1:9" x14ac:dyDescent="0.25">
      <c r="A24" s="1"/>
      <c r="B24" s="8">
        <f t="shared" ref="B24:E24" si="4">B17+B23</f>
        <v>-78847757</v>
      </c>
      <c r="C24" s="8">
        <f t="shared" si="4"/>
        <v>1548739442</v>
      </c>
      <c r="D24" s="8">
        <f t="shared" si="4"/>
        <v>119449010</v>
      </c>
      <c r="E24" s="8">
        <f t="shared" si="4"/>
        <v>703265448</v>
      </c>
      <c r="F24" s="8">
        <f>F17+F23</f>
        <v>-469508142</v>
      </c>
      <c r="G24" s="8">
        <f t="shared" ref="G24:I24" si="5">G17+G23</f>
        <v>1248891576</v>
      </c>
      <c r="H24" s="8">
        <f t="shared" si="5"/>
        <v>1018834060</v>
      </c>
      <c r="I24" s="8">
        <f t="shared" si="5"/>
        <v>1962344782</v>
      </c>
    </row>
    <row r="25" spans="1:9" x14ac:dyDescent="0.25">
      <c r="A25" s="1"/>
      <c r="B25" s="3"/>
      <c r="C25" s="7"/>
      <c r="D25" s="7"/>
      <c r="E25" s="7"/>
      <c r="F25" s="8"/>
    </row>
    <row r="26" spans="1:9" x14ac:dyDescent="0.25">
      <c r="A26" s="20" t="s">
        <v>97</v>
      </c>
      <c r="B26" s="2"/>
      <c r="C26" s="7"/>
      <c r="D26" s="7"/>
      <c r="E26" s="7"/>
      <c r="F26" s="7"/>
    </row>
    <row r="27" spans="1:9" x14ac:dyDescent="0.25">
      <c r="A27" t="s">
        <v>55</v>
      </c>
      <c r="B27" s="2">
        <v>-11584762</v>
      </c>
      <c r="C27" s="7">
        <v>-5030897</v>
      </c>
      <c r="D27" s="7">
        <v>-3177982</v>
      </c>
      <c r="E27" s="7">
        <v>-6820963</v>
      </c>
      <c r="F27" s="7">
        <v>-9946608</v>
      </c>
      <c r="G27" s="7">
        <v>-11481320</v>
      </c>
      <c r="H27" s="7">
        <v>-14946319</v>
      </c>
      <c r="I27" s="7">
        <v>-17387381</v>
      </c>
    </row>
    <row r="28" spans="1:9" x14ac:dyDescent="0.25">
      <c r="A28" t="s">
        <v>54</v>
      </c>
      <c r="B28" s="2">
        <v>-200000000</v>
      </c>
      <c r="C28" s="7">
        <v>-25000000</v>
      </c>
      <c r="D28">
        <v>-5000000</v>
      </c>
      <c r="E28" s="7">
        <v>10000000</v>
      </c>
      <c r="F28">
        <v>-15000000</v>
      </c>
      <c r="G28" s="7">
        <v>-5000000</v>
      </c>
      <c r="H28" s="2">
        <v>-20000000</v>
      </c>
      <c r="I28">
        <v>-35000000</v>
      </c>
    </row>
    <row r="29" spans="1:9" x14ac:dyDescent="0.25">
      <c r="A29" t="s">
        <v>53</v>
      </c>
      <c r="B29" s="2"/>
      <c r="E29" s="7">
        <v>-90000000</v>
      </c>
    </row>
    <row r="30" spans="1:9" x14ac:dyDescent="0.25">
      <c r="A30" t="s">
        <v>64</v>
      </c>
      <c r="B30" s="2"/>
      <c r="C30" s="7">
        <v>-820000000</v>
      </c>
      <c r="D30" s="7">
        <v>-370000000</v>
      </c>
      <c r="E30" s="7"/>
      <c r="F30" s="7">
        <v>410000000</v>
      </c>
      <c r="G30" s="7">
        <v>-160000000</v>
      </c>
      <c r="I30" s="7">
        <v>-150000000</v>
      </c>
    </row>
    <row r="31" spans="1:9" x14ac:dyDescent="0.25">
      <c r="A31" t="s">
        <v>63</v>
      </c>
      <c r="B31" s="2">
        <v>1127074918</v>
      </c>
      <c r="C31" s="7">
        <v>234432688</v>
      </c>
      <c r="D31" s="7">
        <v>94678605</v>
      </c>
      <c r="E31" s="7"/>
      <c r="F31" s="7">
        <v>403364512</v>
      </c>
      <c r="G31" s="7">
        <v>118658048</v>
      </c>
      <c r="H31" s="7">
        <v>946956825</v>
      </c>
      <c r="I31" s="7">
        <v>-400000000</v>
      </c>
    </row>
    <row r="32" spans="1:9" x14ac:dyDescent="0.25">
      <c r="A32" t="s">
        <v>52</v>
      </c>
      <c r="B32" s="2">
        <v>-1012092128</v>
      </c>
      <c r="C32" s="2">
        <v>-90000000</v>
      </c>
      <c r="D32" s="2">
        <v>-90000000</v>
      </c>
      <c r="E32" s="2">
        <v>125835390</v>
      </c>
      <c r="F32" s="15">
        <v>-258005945</v>
      </c>
      <c r="G32" s="7">
        <v>-105858524</v>
      </c>
      <c r="H32" s="2">
        <v>-929517920</v>
      </c>
    </row>
    <row r="33" spans="1:9" x14ac:dyDescent="0.25">
      <c r="A33" s="1"/>
      <c r="B33" s="3">
        <f t="shared" ref="B33:E33" si="6">SUM(B27:B32)</f>
        <v>-96601972</v>
      </c>
      <c r="C33" s="3">
        <f t="shared" si="6"/>
        <v>-705598209</v>
      </c>
      <c r="D33" s="3">
        <f t="shared" si="6"/>
        <v>-373499377</v>
      </c>
      <c r="E33" s="3">
        <f t="shared" si="6"/>
        <v>39014427</v>
      </c>
      <c r="F33" s="3">
        <f>SUM(F27:F32)</f>
        <v>530411959</v>
      </c>
      <c r="G33" s="3">
        <f t="shared" ref="G33:I33" si="7">SUM(G27:G32)</f>
        <v>-163681796</v>
      </c>
      <c r="H33" s="3">
        <f t="shared" si="7"/>
        <v>-17507414</v>
      </c>
      <c r="I33" s="3">
        <f t="shared" si="7"/>
        <v>-602387381</v>
      </c>
    </row>
    <row r="34" spans="1:9" x14ac:dyDescent="0.25">
      <c r="B34" s="2"/>
      <c r="C34" s="7"/>
      <c r="D34" s="7"/>
      <c r="E34" s="7"/>
      <c r="F34" s="7"/>
    </row>
    <row r="35" spans="1:9" x14ac:dyDescent="0.25">
      <c r="A35" s="20" t="s">
        <v>98</v>
      </c>
      <c r="B35" s="2"/>
      <c r="C35" s="7"/>
      <c r="D35" s="7"/>
      <c r="E35" s="7"/>
      <c r="F35" s="7"/>
    </row>
    <row r="36" spans="1:9" x14ac:dyDescent="0.25">
      <c r="A36" t="s">
        <v>44</v>
      </c>
      <c r="B36" s="2">
        <v>-195959008</v>
      </c>
      <c r="C36" s="7">
        <v>-350179360</v>
      </c>
      <c r="D36" s="7"/>
      <c r="E36" s="7">
        <v>-201186111</v>
      </c>
      <c r="F36" s="7">
        <v>-353083808</v>
      </c>
      <c r="I36">
        <v>-250440960</v>
      </c>
    </row>
    <row r="37" spans="1:9" x14ac:dyDescent="0.25">
      <c r="A37" t="s">
        <v>51</v>
      </c>
      <c r="B37" s="2">
        <v>0</v>
      </c>
      <c r="C37" s="7"/>
      <c r="D37" s="7"/>
      <c r="E37" s="7"/>
      <c r="F37" s="7"/>
    </row>
    <row r="38" spans="1:9" x14ac:dyDescent="0.25">
      <c r="A38" s="1"/>
      <c r="B38" s="3">
        <f>SUM(B36:B37)</f>
        <v>-195959008</v>
      </c>
      <c r="C38" s="3">
        <f t="shared" ref="C38:I38" si="8">SUM(C36:C37)</f>
        <v>-350179360</v>
      </c>
      <c r="D38" s="3">
        <f t="shared" si="8"/>
        <v>0</v>
      </c>
      <c r="E38" s="3">
        <f t="shared" si="8"/>
        <v>-201186111</v>
      </c>
      <c r="F38" s="3">
        <f t="shared" si="8"/>
        <v>-353083808</v>
      </c>
      <c r="G38" s="3">
        <f t="shared" si="8"/>
        <v>0</v>
      </c>
      <c r="H38" s="3">
        <f t="shared" si="8"/>
        <v>0</v>
      </c>
      <c r="I38" s="3">
        <f t="shared" si="8"/>
        <v>-250440960</v>
      </c>
    </row>
    <row r="39" spans="1:9" x14ac:dyDescent="0.25">
      <c r="A39" s="20" t="s">
        <v>99</v>
      </c>
      <c r="B39" s="3">
        <f>B24+B33+B38</f>
        <v>-371408737</v>
      </c>
      <c r="C39" s="3">
        <f>C24+C33+C38</f>
        <v>492961873</v>
      </c>
      <c r="D39" s="3">
        <f>D24+D33+D38</f>
        <v>-254050367</v>
      </c>
      <c r="E39" s="3">
        <f>E24+E33+E38</f>
        <v>541093764</v>
      </c>
      <c r="F39" s="3">
        <f>F24+F33+F38</f>
        <v>-292179991</v>
      </c>
      <c r="G39" s="3">
        <f t="shared" ref="G39:I39" si="9">G24+G33+G38</f>
        <v>1085209780</v>
      </c>
      <c r="H39" s="3">
        <f t="shared" si="9"/>
        <v>1001326646</v>
      </c>
      <c r="I39" s="3">
        <f t="shared" si="9"/>
        <v>1109516441</v>
      </c>
    </row>
    <row r="40" spans="1:9" x14ac:dyDescent="0.25">
      <c r="A40" s="21" t="s">
        <v>100</v>
      </c>
      <c r="B40" s="2"/>
    </row>
    <row r="41" spans="1:9" x14ac:dyDescent="0.25">
      <c r="A41" s="21" t="s">
        <v>101</v>
      </c>
      <c r="B41" s="2">
        <v>2730604882</v>
      </c>
      <c r="C41" s="7">
        <v>2730604882</v>
      </c>
      <c r="D41">
        <v>3966957453</v>
      </c>
      <c r="E41" s="7">
        <v>3966957453</v>
      </c>
      <c r="F41">
        <v>3966957453</v>
      </c>
      <c r="G41" s="7">
        <v>1948231604</v>
      </c>
      <c r="H41" s="2">
        <v>1948231604</v>
      </c>
      <c r="I41">
        <v>1948231604</v>
      </c>
    </row>
    <row r="42" spans="1:9" x14ac:dyDescent="0.25">
      <c r="A42" s="20" t="s">
        <v>102</v>
      </c>
      <c r="B42" s="3">
        <f>SUM(B39:B41)</f>
        <v>2359196145</v>
      </c>
      <c r="C42" s="3">
        <f t="shared" ref="C42:I42" si="10">SUM(C39:C41)</f>
        <v>3223566755</v>
      </c>
      <c r="D42" s="3">
        <f t="shared" si="10"/>
        <v>3712907086</v>
      </c>
      <c r="E42" s="3">
        <f t="shared" si="10"/>
        <v>4508051217</v>
      </c>
      <c r="F42" s="3">
        <f t="shared" si="10"/>
        <v>3674777462</v>
      </c>
      <c r="G42" s="3">
        <f t="shared" si="10"/>
        <v>3033441384</v>
      </c>
      <c r="H42" s="3">
        <f t="shared" si="10"/>
        <v>2949558250</v>
      </c>
      <c r="I42" s="3">
        <f t="shared" si="10"/>
        <v>3057748045</v>
      </c>
    </row>
    <row r="43" spans="1:9" x14ac:dyDescent="0.25">
      <c r="A43" s="21" t="s">
        <v>103</v>
      </c>
      <c r="B43" s="9">
        <f>B24/('1'!B39/10)</f>
        <v>-0.62967141636895174</v>
      </c>
      <c r="C43" s="9">
        <f>C24/('1'!C39/10)</f>
        <v>12.368100186167631</v>
      </c>
      <c r="D43" s="9">
        <f>D24/('1'!D39/10)</f>
        <v>0.95390953620366248</v>
      </c>
      <c r="E43" s="9">
        <f>E24/('1'!E39/10)</f>
        <v>5.6162174749689511</v>
      </c>
      <c r="F43" s="9">
        <f>F24/('1'!F39/10)</f>
        <v>-3.7494517031079901</v>
      </c>
      <c r="G43" s="9">
        <f>G24/('1'!G39/10)</f>
        <v>9.9735408776583512</v>
      </c>
      <c r="H43" s="9">
        <f>H24/('1'!H39/10)</f>
        <v>8.1363213110187722</v>
      </c>
      <c r="I43" s="9">
        <f>I24/('1'!I39/10)</f>
        <v>15.671116913143921</v>
      </c>
    </row>
    <row r="44" spans="1:9" x14ac:dyDescent="0.25">
      <c r="A44" s="20" t="s">
        <v>104</v>
      </c>
      <c r="B44" s="3">
        <f>'1'!B39/10</f>
        <v>125220480</v>
      </c>
      <c r="C44" s="3">
        <f>'1'!C39/10</f>
        <v>125220480</v>
      </c>
      <c r="D44" s="3">
        <f>'1'!D39/10</f>
        <v>125220480</v>
      </c>
      <c r="E44" s="3">
        <f>'1'!E39/10</f>
        <v>125220480</v>
      </c>
      <c r="F44" s="3">
        <f>'1'!F39/10</f>
        <v>125220480</v>
      </c>
      <c r="G44" s="3">
        <f>'1'!G39/10</f>
        <v>125220480</v>
      </c>
      <c r="H44" s="3">
        <f>'1'!H39/10</f>
        <v>125220480</v>
      </c>
      <c r="I44" s="3">
        <f>'1'!I39/10</f>
        <v>125220480</v>
      </c>
    </row>
    <row r="45" spans="1:9" x14ac:dyDescent="0.25">
      <c r="B45" s="7"/>
      <c r="C45" s="7"/>
      <c r="D45" s="7"/>
      <c r="E45" s="7"/>
      <c r="F45" s="7"/>
    </row>
    <row r="46" spans="1:9" x14ac:dyDescent="0.25">
      <c r="B46" s="7"/>
      <c r="C46" s="7"/>
      <c r="D46" s="7"/>
      <c r="E46" s="7"/>
      <c r="F46" s="7"/>
    </row>
    <row r="47" spans="1:9" x14ac:dyDescent="0.25">
      <c r="E47" s="7"/>
      <c r="F47" s="7"/>
    </row>
    <row r="48" spans="1:9" x14ac:dyDescent="0.25">
      <c r="B48" s="7"/>
      <c r="C48" s="7"/>
      <c r="D48" s="7"/>
      <c r="E48" s="7"/>
      <c r="F48" s="7"/>
    </row>
    <row r="49" spans="2:6" x14ac:dyDescent="0.25">
      <c r="B49" s="7"/>
      <c r="C49" s="7"/>
      <c r="D49" s="7"/>
      <c r="E49" s="7"/>
      <c r="F49" s="7"/>
    </row>
    <row r="51" spans="2:6" x14ac:dyDescent="0.25">
      <c r="B51" s="9"/>
      <c r="C51" s="9"/>
      <c r="D51" s="9"/>
      <c r="E51" s="9"/>
      <c r="F51" s="9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3" sqref="A3"/>
    </sheetView>
  </sheetViews>
  <sheetFormatPr defaultRowHeight="15" x14ac:dyDescent="0.25"/>
  <cols>
    <col min="1" max="1" width="34.5703125" bestFit="1" customWidth="1"/>
    <col min="2" max="2" width="10.28515625" bestFit="1" customWidth="1"/>
    <col min="3" max="3" width="10.5703125" bestFit="1" customWidth="1"/>
    <col min="4" max="4" width="11" bestFit="1" customWidth="1"/>
    <col min="5" max="5" width="10.28515625" bestFit="1" customWidth="1"/>
    <col min="6" max="6" width="10.5703125" bestFit="1" customWidth="1"/>
  </cols>
  <sheetData>
    <row r="1" spans="1:6" x14ac:dyDescent="0.25">
      <c r="A1" s="1" t="s">
        <v>66</v>
      </c>
    </row>
    <row r="2" spans="1:6" x14ac:dyDescent="0.25">
      <c r="A2" s="1" t="s">
        <v>119</v>
      </c>
    </row>
    <row r="3" spans="1:6" x14ac:dyDescent="0.25">
      <c r="A3" t="s">
        <v>110</v>
      </c>
    </row>
    <row r="4" spans="1:6" ht="18.75" x14ac:dyDescent="0.3">
      <c r="A4" s="22"/>
      <c r="B4" s="13" t="s">
        <v>111</v>
      </c>
      <c r="C4" s="13" t="s">
        <v>112</v>
      </c>
      <c r="D4" s="13" t="s">
        <v>113</v>
      </c>
      <c r="E4" s="13" t="s">
        <v>114</v>
      </c>
      <c r="F4" s="13" t="s">
        <v>115</v>
      </c>
    </row>
    <row r="5" spans="1:6" ht="15.75" x14ac:dyDescent="0.25">
      <c r="B5" s="23">
        <v>42916</v>
      </c>
      <c r="C5" s="23">
        <v>43008</v>
      </c>
      <c r="D5" s="23">
        <v>43190</v>
      </c>
      <c r="E5" s="23">
        <v>43281</v>
      </c>
      <c r="F5" s="23">
        <v>43373</v>
      </c>
    </row>
    <row r="6" spans="1:6" x14ac:dyDescent="0.25">
      <c r="A6" t="s">
        <v>105</v>
      </c>
      <c r="B6" s="11">
        <f>'2'!B7/'2'!B8</f>
        <v>0.44454638479846681</v>
      </c>
      <c r="C6" s="11">
        <f>'2'!C7/'2'!C8</f>
        <v>0.39981606965618138</v>
      </c>
      <c r="D6" s="11">
        <f>'2'!D7/'2'!D8</f>
        <v>0.46705104776199136</v>
      </c>
      <c r="E6" s="11">
        <f>'2'!E7/'2'!E8</f>
        <v>0.49344250266273548</v>
      </c>
      <c r="F6" s="11">
        <f>'2'!F7/'2'!F8</f>
        <v>0.46409658711104612</v>
      </c>
    </row>
    <row r="7" spans="1:6" x14ac:dyDescent="0.25">
      <c r="A7" t="s">
        <v>46</v>
      </c>
      <c r="B7" s="11">
        <f>'2'!B27/'2'!B14</f>
        <v>0.91176719440061116</v>
      </c>
      <c r="C7" s="11">
        <f>'2'!C27/'2'!C14</f>
        <v>0.90030141174523803</v>
      </c>
      <c r="D7" s="11">
        <f>'2'!D27/'2'!D14</f>
        <v>0.91335744913014849</v>
      </c>
      <c r="E7" s="11">
        <f>'2'!E27/'2'!E14</f>
        <v>0.92209211391806301</v>
      </c>
      <c r="F7" s="11">
        <f>'2'!F27/'2'!F14</f>
        <v>0.92085092192740203</v>
      </c>
    </row>
    <row r="8" spans="1:6" x14ac:dyDescent="0.25">
      <c r="A8" t="s">
        <v>47</v>
      </c>
      <c r="B8" s="11">
        <f>'2'!B41/'2'!B14</f>
        <v>0.63657536319279728</v>
      </c>
      <c r="C8" s="11">
        <f>'2'!C41/'2'!C14</f>
        <v>0.66596867770885071</v>
      </c>
      <c r="D8" s="11">
        <f>'2'!D41/'2'!D14</f>
        <v>0.37654740238762774</v>
      </c>
      <c r="E8" s="11">
        <f>'2'!E41/'2'!E14</f>
        <v>0.57375133636719677</v>
      </c>
      <c r="F8" s="11">
        <f>'2'!F41/'2'!F14</f>
        <v>0.53954227209587913</v>
      </c>
    </row>
    <row r="9" spans="1:6" x14ac:dyDescent="0.25">
      <c r="A9" t="s">
        <v>106</v>
      </c>
      <c r="B9" s="11">
        <f>'2'!B41/'1'!B27</f>
        <v>2.2221972426627826E-2</v>
      </c>
      <c r="C9" s="11">
        <f>'2'!C41/'1'!C27</f>
        <v>3.0030084106880763E-2</v>
      </c>
      <c r="D9" s="11">
        <f>'2'!D41/'1'!D27</f>
        <v>7.0397050066652476E-3</v>
      </c>
      <c r="E9" s="11">
        <f>'2'!E41/'1'!E27</f>
        <v>1.8055490675752187E-2</v>
      </c>
      <c r="F9" s="11">
        <f>'2'!F41/'1'!F27</f>
        <v>2.2310513673949248E-2</v>
      </c>
    </row>
    <row r="10" spans="1:6" x14ac:dyDescent="0.25">
      <c r="A10" t="s">
        <v>107</v>
      </c>
      <c r="B10" s="11">
        <f>'2'!B41/'1'!B48</f>
        <v>0.11606694501026568</v>
      </c>
      <c r="C10" s="11">
        <f>'2'!C41/'1'!C48</f>
        <v>0.15625265868621413</v>
      </c>
      <c r="D10" s="11">
        <f>'2'!D41/'1'!D48</f>
        <v>4.377718662311525E-2</v>
      </c>
      <c r="E10" s="11">
        <f>'2'!E41/'1'!E48</f>
        <v>0.1105404364106945</v>
      </c>
      <c r="F10" s="11">
        <f>'2'!F41/'1'!F48</f>
        <v>0.14676748144057544</v>
      </c>
    </row>
    <row r="11" spans="1:6" x14ac:dyDescent="0.25">
      <c r="A11" t="s">
        <v>48</v>
      </c>
    </row>
    <row r="12" spans="1:6" x14ac:dyDescent="0.25">
      <c r="A12" t="s">
        <v>108</v>
      </c>
    </row>
    <row r="13" spans="1:6" x14ac:dyDescent="0.25">
      <c r="A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nahida</dc:creator>
  <cp:lastModifiedBy>Sunny</cp:lastModifiedBy>
  <dcterms:created xsi:type="dcterms:W3CDTF">2018-06-11T04:46:28Z</dcterms:created>
  <dcterms:modified xsi:type="dcterms:W3CDTF">2020-04-13T06:55:44Z</dcterms:modified>
</cp:coreProperties>
</file>