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Vu+UOJW/nXzgouUCZSwJ3zsQB3A=="/>
    </ext>
  </extLst>
</workbook>
</file>

<file path=xl/calcChain.xml><?xml version="1.0" encoding="utf-8"?>
<calcChain xmlns="http://schemas.openxmlformats.org/spreadsheetml/2006/main">
  <c r="G9" i="4" l="1"/>
  <c r="F9" i="4"/>
  <c r="C9" i="4"/>
  <c r="B9" i="4"/>
  <c r="I33" i="3"/>
  <c r="H33" i="3"/>
  <c r="G33" i="3"/>
  <c r="F33" i="3"/>
  <c r="E33" i="3"/>
  <c r="D33" i="3"/>
  <c r="C33" i="3"/>
  <c r="B33" i="3"/>
  <c r="I26" i="3"/>
  <c r="H26" i="3"/>
  <c r="G26" i="3"/>
  <c r="F26" i="3"/>
  <c r="E26" i="3"/>
  <c r="D26" i="3"/>
  <c r="C26" i="3"/>
  <c r="B26" i="3"/>
  <c r="I15" i="3"/>
  <c r="H15" i="3"/>
  <c r="G15" i="3"/>
  <c r="F15" i="3"/>
  <c r="E15" i="3"/>
  <c r="D15" i="3"/>
  <c r="C15" i="3"/>
  <c r="B15" i="3"/>
  <c r="I11" i="3"/>
  <c r="I32" i="3" s="1"/>
  <c r="H11" i="3"/>
  <c r="H32" i="3" s="1"/>
  <c r="G11" i="3"/>
  <c r="G32" i="3" s="1"/>
  <c r="F11" i="3"/>
  <c r="F32" i="3" s="1"/>
  <c r="E11" i="3"/>
  <c r="E32" i="3" s="1"/>
  <c r="D11" i="3"/>
  <c r="D28" i="3" s="1"/>
  <c r="D30" i="3" s="1"/>
  <c r="C11" i="3"/>
  <c r="C32" i="3" s="1"/>
  <c r="B11" i="3"/>
  <c r="B32" i="3" s="1"/>
  <c r="I27" i="2"/>
  <c r="H27" i="2"/>
  <c r="G27" i="2"/>
  <c r="F27" i="2"/>
  <c r="E27" i="2"/>
  <c r="D27" i="2"/>
  <c r="C27" i="2"/>
  <c r="B27" i="2"/>
  <c r="I21" i="2"/>
  <c r="H21" i="2"/>
  <c r="G21" i="2"/>
  <c r="F21" i="2"/>
  <c r="E21" i="2"/>
  <c r="D21" i="2"/>
  <c r="C21" i="2"/>
  <c r="B21" i="2"/>
  <c r="I10" i="2"/>
  <c r="H10" i="2"/>
  <c r="G10" i="2"/>
  <c r="F10" i="2"/>
  <c r="E10" i="2"/>
  <c r="D10" i="2"/>
  <c r="C10" i="2"/>
  <c r="B10" i="2"/>
  <c r="I8" i="2"/>
  <c r="I14" i="2" s="1"/>
  <c r="I18" i="2" s="1"/>
  <c r="I20" i="2" s="1"/>
  <c r="I24" i="2" s="1"/>
  <c r="I26" i="2" s="1"/>
  <c r="H8" i="2"/>
  <c r="H14" i="2" s="1"/>
  <c r="H18" i="2" s="1"/>
  <c r="H20" i="2" s="1"/>
  <c r="H24" i="2" s="1"/>
  <c r="H26" i="2" s="1"/>
  <c r="G8" i="2"/>
  <c r="G14" i="2" s="1"/>
  <c r="F8" i="2"/>
  <c r="F14" i="2" s="1"/>
  <c r="E8" i="2"/>
  <c r="E14" i="2" s="1"/>
  <c r="D8" i="2"/>
  <c r="D14" i="2" s="1"/>
  <c r="C8" i="2"/>
  <c r="C14" i="2" s="1"/>
  <c r="B8" i="2"/>
  <c r="B14" i="2" s="1"/>
  <c r="I48" i="1"/>
  <c r="H48" i="1"/>
  <c r="G48" i="1"/>
  <c r="F48" i="1"/>
  <c r="E48" i="1"/>
  <c r="D48" i="1"/>
  <c r="C48" i="1"/>
  <c r="B48" i="1"/>
  <c r="I39" i="1"/>
  <c r="I47" i="1" s="1"/>
  <c r="H39" i="1"/>
  <c r="H47" i="1" s="1"/>
  <c r="G39" i="1"/>
  <c r="G8" i="4" s="1"/>
  <c r="F39" i="1"/>
  <c r="F8" i="4" s="1"/>
  <c r="E39" i="1"/>
  <c r="E8" i="4" s="1"/>
  <c r="D39" i="1"/>
  <c r="D8" i="4" s="1"/>
  <c r="C39" i="1"/>
  <c r="C8" i="4" s="1"/>
  <c r="B39" i="1"/>
  <c r="B8" i="4" s="1"/>
  <c r="I28" i="1"/>
  <c r="I37" i="1" s="1"/>
  <c r="I45" i="1" s="1"/>
  <c r="H28" i="1"/>
  <c r="H37" i="1" s="1"/>
  <c r="H45" i="1" s="1"/>
  <c r="G28" i="1"/>
  <c r="G37" i="1" s="1"/>
  <c r="G45" i="1" s="1"/>
  <c r="F28" i="1"/>
  <c r="F37" i="1" s="1"/>
  <c r="F45" i="1" s="1"/>
  <c r="E28" i="1"/>
  <c r="E37" i="1" s="1"/>
  <c r="E45" i="1" s="1"/>
  <c r="D28" i="1"/>
  <c r="D37" i="1" s="1"/>
  <c r="D45" i="1" s="1"/>
  <c r="C28" i="1"/>
  <c r="C37" i="1" s="1"/>
  <c r="C45" i="1" s="1"/>
  <c r="B28" i="1"/>
  <c r="B37" i="1" s="1"/>
  <c r="B45" i="1" s="1"/>
  <c r="I23" i="1"/>
  <c r="H23" i="1"/>
  <c r="G23" i="1"/>
  <c r="F23" i="1"/>
  <c r="E23" i="1"/>
  <c r="D23" i="1"/>
  <c r="C23" i="1"/>
  <c r="B23" i="1"/>
  <c r="I13" i="1"/>
  <c r="H13" i="1"/>
  <c r="G13" i="1"/>
  <c r="F13" i="1"/>
  <c r="E13" i="1"/>
  <c r="E9" i="4" s="1"/>
  <c r="D13" i="1"/>
  <c r="D9" i="4" s="1"/>
  <c r="C13" i="1"/>
  <c r="B13" i="1"/>
  <c r="I7" i="1"/>
  <c r="I19" i="1" s="1"/>
  <c r="H7" i="1"/>
  <c r="H19" i="1" s="1"/>
  <c r="G7" i="1"/>
  <c r="G19" i="1" s="1"/>
  <c r="F7" i="1"/>
  <c r="F19" i="1" s="1"/>
  <c r="E7" i="1"/>
  <c r="E19" i="1" s="1"/>
  <c r="D7" i="1"/>
  <c r="D19" i="1" s="1"/>
  <c r="C7" i="1"/>
  <c r="C19" i="1" s="1"/>
  <c r="B7" i="1"/>
  <c r="B19" i="1" s="1"/>
  <c r="B18" i="2" l="1"/>
  <c r="B20" i="2" s="1"/>
  <c r="B24" i="2" s="1"/>
  <c r="B11" i="4"/>
  <c r="F18" i="2"/>
  <c r="F20" i="2" s="1"/>
  <c r="F24" i="2" s="1"/>
  <c r="F11" i="4"/>
  <c r="C18" i="2"/>
  <c r="C20" i="2" s="1"/>
  <c r="C24" i="2" s="1"/>
  <c r="C11" i="4"/>
  <c r="G18" i="2"/>
  <c r="G20" i="2" s="1"/>
  <c r="G24" i="2" s="1"/>
  <c r="G11" i="4"/>
  <c r="D18" i="2"/>
  <c r="D20" i="2" s="1"/>
  <c r="D24" i="2" s="1"/>
  <c r="D11" i="4"/>
  <c r="E11" i="4"/>
  <c r="E18" i="2"/>
  <c r="E20" i="2" s="1"/>
  <c r="E24" i="2" s="1"/>
  <c r="D47" i="1"/>
  <c r="H28" i="3"/>
  <c r="H30" i="3" s="1"/>
  <c r="D32" i="3"/>
  <c r="E47" i="1"/>
  <c r="E28" i="3"/>
  <c r="E30" i="3" s="1"/>
  <c r="B47" i="1"/>
  <c r="F47" i="1"/>
  <c r="B28" i="3"/>
  <c r="B30" i="3" s="1"/>
  <c r="F28" i="3"/>
  <c r="F30" i="3" s="1"/>
  <c r="I28" i="3"/>
  <c r="I30" i="3" s="1"/>
  <c r="C47" i="1"/>
  <c r="G47" i="1"/>
  <c r="C28" i="3"/>
  <c r="C30" i="3" s="1"/>
  <c r="G28" i="3"/>
  <c r="G30" i="3" s="1"/>
  <c r="E7" i="4" l="1"/>
  <c r="E6" i="4"/>
  <c r="E12" i="4"/>
  <c r="E10" i="4"/>
  <c r="E26" i="2"/>
  <c r="G12" i="4"/>
  <c r="G10" i="4"/>
  <c r="G6" i="4"/>
  <c r="G26" i="2"/>
  <c r="G7" i="4"/>
  <c r="F12" i="4"/>
  <c r="F10" i="4"/>
  <c r="F6" i="4"/>
  <c r="F26" i="2"/>
  <c r="F7" i="4"/>
  <c r="D12" i="4"/>
  <c r="D26" i="2"/>
  <c r="D7" i="4"/>
  <c r="D10" i="4"/>
  <c r="D6" i="4"/>
  <c r="C12" i="4"/>
  <c r="C10" i="4"/>
  <c r="C6" i="4"/>
  <c r="C26" i="2"/>
  <c r="C7" i="4"/>
  <c r="B7" i="4"/>
  <c r="B12" i="4"/>
  <c r="B10" i="4"/>
  <c r="B6" i="4"/>
  <c r="B26" i="2"/>
</calcChain>
</file>

<file path=xl/sharedStrings.xml><?xml version="1.0" encoding="utf-8"?>
<sst xmlns="http://schemas.openxmlformats.org/spreadsheetml/2006/main" count="121" uniqueCount="85">
  <si>
    <t>WESTERN MARINE SHIPYARD LIMITED</t>
  </si>
  <si>
    <t>Cash Flow Statement</t>
  </si>
  <si>
    <t>Balance Sheet</t>
  </si>
  <si>
    <t>As at quarter end</t>
  </si>
  <si>
    <t>Income Statement</t>
  </si>
  <si>
    <t>Quarter 3</t>
  </si>
  <si>
    <t>Quarter 2</t>
  </si>
  <si>
    <t>Quarter 1</t>
  </si>
  <si>
    <t>ASSETS</t>
  </si>
  <si>
    <t>Net Cash Flows - Operating Activities</t>
  </si>
  <si>
    <t>Net Revenues</t>
  </si>
  <si>
    <t>NON CURRENT ASSETS</t>
  </si>
  <si>
    <t>Collections from Customers</t>
  </si>
  <si>
    <t>Cost of goods sold</t>
  </si>
  <si>
    <t>Payment to Suppliers &amp; Others</t>
  </si>
  <si>
    <t>Payment to Employees</t>
  </si>
  <si>
    <t>Income Tax Paid</t>
  </si>
  <si>
    <t>Gross Profit</t>
  </si>
  <si>
    <t>Property,Plant  and  Equipment</t>
  </si>
  <si>
    <t>Investments</t>
  </si>
  <si>
    <t>Due from affiliated companies</t>
  </si>
  <si>
    <t>Operating Incomes/Expenses</t>
  </si>
  <si>
    <t>Deferred Tax Assets</t>
  </si>
  <si>
    <t>Net Cash Flows - Investment Activities</t>
  </si>
  <si>
    <t>CURRENT ASSETS</t>
  </si>
  <si>
    <t>Addition of Property, Plant &amp; Equipment</t>
  </si>
  <si>
    <t>Administrative Expenses</t>
  </si>
  <si>
    <t>Selling &amp; Distribution Expenses</t>
  </si>
  <si>
    <t>Trade &amp; Other Receivable</t>
  </si>
  <si>
    <t>Operating Profit</t>
  </si>
  <si>
    <t>Inventories</t>
  </si>
  <si>
    <t>Advances,  Deposits and Prepayments</t>
  </si>
  <si>
    <t>Non-Operating Income/(Expenses)</t>
  </si>
  <si>
    <t>Cash and Cash Equivalents</t>
  </si>
  <si>
    <t>Finance Income</t>
  </si>
  <si>
    <t>Finance Expenses</t>
  </si>
  <si>
    <t>Loan-Current &amp; Non Current</t>
  </si>
  <si>
    <t>Profit Before contribution to WPPF</t>
  </si>
  <si>
    <t>Due ftom Affiliated Patties</t>
  </si>
  <si>
    <t>Bank OD-Short Term Loan</t>
  </si>
  <si>
    <t>Related parties Account</t>
  </si>
  <si>
    <t>Liabilities and Capital</t>
  </si>
  <si>
    <t>Share Capital</t>
  </si>
  <si>
    <t>Contribution to WPPF</t>
  </si>
  <si>
    <t>Share Premium</t>
  </si>
  <si>
    <t>Liabilities</t>
  </si>
  <si>
    <t>Profit Before Taxation</t>
  </si>
  <si>
    <t>Dividend Paid</t>
  </si>
  <si>
    <t>Financial Charges-Net</t>
  </si>
  <si>
    <t>Non Current Liabilities</t>
  </si>
  <si>
    <t>Provision for Taxation</t>
  </si>
  <si>
    <t>term Loan - Non Current Portion</t>
  </si>
  <si>
    <t>Related Parties Account</t>
  </si>
  <si>
    <t>Current</t>
  </si>
  <si>
    <t>Net Change in Cash Flows</t>
  </si>
  <si>
    <t>Deferred Tax Liability</t>
  </si>
  <si>
    <t>Deferred</t>
  </si>
  <si>
    <t>Cash and Cash Equivalents at Beginning Period</t>
  </si>
  <si>
    <t>Current Liabilities</t>
  </si>
  <si>
    <t>Net Profit</t>
  </si>
  <si>
    <t>Cash and Cash Equivalents at End of Period</t>
  </si>
  <si>
    <t>Term Loan - Current Portion</t>
  </si>
  <si>
    <t>Net Operating Cash Flow Per Share</t>
  </si>
  <si>
    <t>Provision for Current Tax</t>
  </si>
  <si>
    <t>Provision for WPPF</t>
  </si>
  <si>
    <t>Provision for Warrenty</t>
  </si>
  <si>
    <t>Earnings per share (par value Taka 10)</t>
  </si>
  <si>
    <t>Reserve &amp; Provisions</t>
  </si>
  <si>
    <t>Bank OD - Short Term Loan</t>
  </si>
  <si>
    <t>Trade and Other Payable</t>
  </si>
  <si>
    <t>Shares to Calculate NOCFPS</t>
  </si>
  <si>
    <t>Shareholders’ Equity</t>
  </si>
  <si>
    <t>Shares to Calculate EPS</t>
  </si>
  <si>
    <t>Revalution Reseves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</si>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</sst>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theme="1"/>
      <name val="Arial"/>
    </font>
    <font>
      <b/>
      <sz val="12"/>
      <color rgb="FF000000"/>
      <name val="Arial"/>
    </font>
    <font>
      <b/>
      <u/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41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6" fillId="0" borderId="0" xfId="0" applyFont="1"/>
    <xf numFmtId="41" fontId="7" fillId="0" borderId="0" xfId="0" applyNumberFormat="1" applyFont="1"/>
    <xf numFmtId="0" fontId="8" fillId="0" borderId="0" xfId="0" applyFont="1"/>
    <xf numFmtId="41" fontId="1" fillId="0" borderId="0" xfId="0" applyNumberFormat="1" applyFont="1"/>
    <xf numFmtId="41" fontId="2" fillId="0" borderId="1" xfId="0" applyNumberFormat="1" applyFont="1" applyBorder="1"/>
    <xf numFmtId="41" fontId="1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1" fillId="0" borderId="3" xfId="0" applyFont="1" applyBorder="1"/>
    <xf numFmtId="0" fontId="3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1" fontId="1" fillId="0" borderId="3" xfId="0" applyNumberFormat="1" applyFont="1" applyBorder="1"/>
    <xf numFmtId="43" fontId="1" fillId="0" borderId="0" xfId="0" applyNumberFormat="1" applyFont="1"/>
    <xf numFmtId="165" fontId="1" fillId="0" borderId="4" xfId="0" applyNumberFormat="1" applyFont="1" applyBorder="1"/>
    <xf numFmtId="43" fontId="2" fillId="0" borderId="0" xfId="0" applyNumberFormat="1" applyFont="1"/>
    <xf numFmtId="2" fontId="1" fillId="0" borderId="4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2.75" customWidth="1"/>
    <col min="2" max="2" width="13.375" customWidth="1"/>
    <col min="3" max="3" width="13.25" customWidth="1"/>
    <col min="4" max="6" width="13.375" customWidth="1"/>
    <col min="7" max="7" width="14" customWidth="1"/>
    <col min="8" max="9" width="10.62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B4" s="4" t="s">
        <v>5</v>
      </c>
      <c r="C4" s="4" t="s">
        <v>6</v>
      </c>
      <c r="D4" s="5" t="s">
        <v>5</v>
      </c>
      <c r="E4" s="4" t="s">
        <v>7</v>
      </c>
      <c r="F4" s="4" t="s">
        <v>6</v>
      </c>
      <c r="G4" s="4" t="s">
        <v>5</v>
      </c>
      <c r="H4" s="6" t="s">
        <v>7</v>
      </c>
      <c r="I4" s="6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8"/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9">
        <v>43738</v>
      </c>
      <c r="I5" s="9">
        <v>43830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10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2" t="s">
        <v>11</v>
      </c>
      <c r="B7" s="15">
        <f t="shared" ref="B7:I7" si="0">SUM(B8:B11)</f>
        <v>8387190992</v>
      </c>
      <c r="C7" s="15">
        <f t="shared" si="0"/>
        <v>8638840662</v>
      </c>
      <c r="D7" s="15">
        <f t="shared" si="0"/>
        <v>8828807855</v>
      </c>
      <c r="E7" s="15">
        <f t="shared" si="0"/>
        <v>9529548492</v>
      </c>
      <c r="F7" s="15">
        <f t="shared" si="0"/>
        <v>9767496600</v>
      </c>
      <c r="G7" s="15">
        <f t="shared" si="0"/>
        <v>9896124518</v>
      </c>
      <c r="H7" s="15">
        <f t="shared" si="0"/>
        <v>0</v>
      </c>
      <c r="I7" s="15">
        <f t="shared" si="0"/>
        <v>0</v>
      </c>
      <c r="J7" s="13"/>
      <c r="K7" s="13"/>
      <c r="L7" s="13"/>
      <c r="M7" s="13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25">
      <c r="A8" s="2" t="s">
        <v>18</v>
      </c>
      <c r="B8" s="2">
        <v>7744868268</v>
      </c>
      <c r="C8" s="2">
        <v>7977070069</v>
      </c>
      <c r="D8" s="2">
        <v>8153406674</v>
      </c>
      <c r="E8" s="2">
        <v>8768031733</v>
      </c>
      <c r="F8" s="2">
        <v>9004929592</v>
      </c>
      <c r="G8" s="2">
        <v>9067885990</v>
      </c>
      <c r="H8" s="13"/>
      <c r="I8" s="13"/>
      <c r="J8" s="13"/>
      <c r="K8" s="13"/>
      <c r="L8" s="13"/>
      <c r="M8" s="1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19</v>
      </c>
      <c r="B9" s="2">
        <v>8877000</v>
      </c>
      <c r="C9" s="2">
        <v>8877000</v>
      </c>
      <c r="D9" s="2">
        <v>8877000</v>
      </c>
      <c r="E9" s="2">
        <v>8877000</v>
      </c>
      <c r="F9" s="2">
        <v>8877000</v>
      </c>
      <c r="G9" s="2">
        <v>8877000</v>
      </c>
      <c r="H9" s="13"/>
      <c r="I9" s="13"/>
      <c r="J9" s="13"/>
      <c r="K9" s="13"/>
      <c r="L9" s="13"/>
      <c r="M9" s="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20</v>
      </c>
      <c r="B10" s="2">
        <v>633445724</v>
      </c>
      <c r="C10" s="2">
        <v>652893593</v>
      </c>
      <c r="D10" s="2">
        <v>666524181</v>
      </c>
      <c r="E10" s="2">
        <v>752639759</v>
      </c>
      <c r="F10" s="2">
        <v>753690008</v>
      </c>
      <c r="G10" s="2">
        <v>819361528</v>
      </c>
      <c r="H10" s="13"/>
      <c r="I10" s="13"/>
      <c r="J10" s="13"/>
      <c r="K10" s="13"/>
      <c r="L10" s="13"/>
      <c r="M10" s="1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22</v>
      </c>
      <c r="B11" s="2"/>
      <c r="C11" s="2"/>
      <c r="D11" s="2"/>
      <c r="E11" s="2"/>
      <c r="F11" s="2"/>
      <c r="G11" s="2"/>
      <c r="H11" s="13"/>
      <c r="I11" s="13"/>
      <c r="J11" s="13"/>
      <c r="K11" s="13"/>
      <c r="L11" s="13"/>
      <c r="M11" s="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13"/>
      <c r="I12" s="13"/>
      <c r="J12" s="13"/>
      <c r="K12" s="13"/>
      <c r="L12" s="13"/>
      <c r="M12" s="1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2" t="s">
        <v>24</v>
      </c>
      <c r="B13" s="15">
        <f t="shared" ref="B13:I13" si="1">SUM(B14:B17)</f>
        <v>7839571402</v>
      </c>
      <c r="C13" s="15">
        <f t="shared" si="1"/>
        <v>8212722731</v>
      </c>
      <c r="D13" s="2">
        <f t="shared" si="1"/>
        <v>8334391202</v>
      </c>
      <c r="E13" s="15">
        <f t="shared" si="1"/>
        <v>8869808816</v>
      </c>
      <c r="F13" s="15">
        <f t="shared" si="1"/>
        <v>9082513727</v>
      </c>
      <c r="G13" s="15">
        <f t="shared" si="1"/>
        <v>9525835544</v>
      </c>
      <c r="H13" s="15">
        <f t="shared" si="1"/>
        <v>0</v>
      </c>
      <c r="I13" s="15">
        <f t="shared" si="1"/>
        <v>0</v>
      </c>
      <c r="J13" s="13"/>
      <c r="K13" s="13"/>
      <c r="L13" s="13"/>
      <c r="M13" s="1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28</v>
      </c>
      <c r="B14" s="2">
        <v>3267146163</v>
      </c>
      <c r="C14" s="2">
        <v>3231669764</v>
      </c>
      <c r="D14" s="2">
        <v>3372254593</v>
      </c>
      <c r="E14" s="2">
        <v>3477188279</v>
      </c>
      <c r="F14" s="2">
        <v>3498904946</v>
      </c>
      <c r="G14" s="2">
        <v>3587086286</v>
      </c>
      <c r="H14" s="13"/>
      <c r="I14" s="13"/>
      <c r="J14" s="13"/>
      <c r="K14" s="13"/>
      <c r="L14" s="13"/>
      <c r="M14" s="1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30</v>
      </c>
      <c r="B15" s="2">
        <v>1861932232</v>
      </c>
      <c r="C15" s="2">
        <v>2087567442</v>
      </c>
      <c r="D15" s="2">
        <v>2141592016</v>
      </c>
      <c r="E15" s="2">
        <v>2340352231</v>
      </c>
      <c r="F15" s="2">
        <v>2421080207</v>
      </c>
      <c r="G15" s="2">
        <v>2368977116</v>
      </c>
      <c r="H15" s="13"/>
      <c r="I15" s="13"/>
      <c r="J15" s="13"/>
      <c r="K15" s="13"/>
      <c r="L15" s="13"/>
      <c r="M15" s="1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31</v>
      </c>
      <c r="B16" s="2">
        <v>2033971029</v>
      </c>
      <c r="C16" s="2">
        <v>2443628537</v>
      </c>
      <c r="D16" s="2">
        <v>2556164537</v>
      </c>
      <c r="E16" s="2">
        <v>2650503356</v>
      </c>
      <c r="F16" s="2">
        <v>2847889035</v>
      </c>
      <c r="G16" s="2">
        <v>3264702371</v>
      </c>
      <c r="H16" s="13"/>
      <c r="I16" s="13"/>
      <c r="J16" s="13"/>
      <c r="K16" s="13"/>
      <c r="L16" s="13"/>
      <c r="M16" s="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33</v>
      </c>
      <c r="B17" s="2">
        <v>676521978</v>
      </c>
      <c r="C17" s="2">
        <v>449856988</v>
      </c>
      <c r="D17" s="2">
        <v>264380056</v>
      </c>
      <c r="E17" s="2">
        <v>401764950</v>
      </c>
      <c r="F17" s="2">
        <v>314639539</v>
      </c>
      <c r="G17" s="2">
        <v>305069771</v>
      </c>
      <c r="H17" s="13"/>
      <c r="I17" s="13"/>
      <c r="J17" s="13"/>
      <c r="K17" s="13"/>
      <c r="L17" s="13"/>
      <c r="M17" s="1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13"/>
      <c r="I18" s="13"/>
      <c r="J18" s="13"/>
      <c r="K18" s="13"/>
      <c r="L18" s="13"/>
      <c r="M18" s="1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15">
        <f>SUM(B7,B13)</f>
        <v>16226762394</v>
      </c>
      <c r="C19" s="15">
        <f>SUM(C7,C13)+1</f>
        <v>16851563394</v>
      </c>
      <c r="D19" s="15">
        <f t="shared" ref="D19:I19" si="2">SUM(D7,D13)</f>
        <v>17163199057</v>
      </c>
      <c r="E19" s="15">
        <f t="shared" si="2"/>
        <v>18399357308</v>
      </c>
      <c r="F19" s="15">
        <f t="shared" si="2"/>
        <v>18850010327</v>
      </c>
      <c r="G19" s="15">
        <f t="shared" si="2"/>
        <v>19421960062</v>
      </c>
      <c r="H19" s="15">
        <f t="shared" si="2"/>
        <v>0</v>
      </c>
      <c r="I19" s="15">
        <f t="shared" si="2"/>
        <v>0</v>
      </c>
      <c r="J19" s="13"/>
      <c r="K19" s="13"/>
      <c r="L19" s="13"/>
      <c r="M19" s="1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13"/>
      <c r="I20" s="13"/>
      <c r="J20" s="13"/>
      <c r="K20" s="13"/>
      <c r="L20" s="13"/>
      <c r="M20" s="1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0" t="s">
        <v>41</v>
      </c>
      <c r="B21" s="2"/>
      <c r="C21" s="2"/>
      <c r="D21" s="2"/>
      <c r="E21" s="2"/>
      <c r="F21" s="2"/>
      <c r="G21" s="2"/>
      <c r="H21" s="13"/>
      <c r="I21" s="13"/>
      <c r="J21" s="13"/>
      <c r="K21" s="13"/>
      <c r="L21" s="13"/>
      <c r="M21" s="1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1" t="s">
        <v>45</v>
      </c>
      <c r="B22" s="2"/>
      <c r="C22" s="2"/>
      <c r="D22" s="2"/>
      <c r="E22" s="2"/>
      <c r="F22" s="2"/>
      <c r="G22" s="2"/>
      <c r="H22" s="13"/>
      <c r="I22" s="13"/>
      <c r="J22" s="13"/>
      <c r="K22" s="13"/>
      <c r="L22" s="13"/>
      <c r="M22" s="1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2" t="s">
        <v>49</v>
      </c>
      <c r="B23" s="15">
        <f t="shared" ref="B23:I23" si="3">SUM(B24:B26)</f>
        <v>7620457279</v>
      </c>
      <c r="C23" s="15">
        <f t="shared" si="3"/>
        <v>8320753253</v>
      </c>
      <c r="D23" s="15">
        <f t="shared" si="3"/>
        <v>8191895835</v>
      </c>
      <c r="E23" s="15">
        <f t="shared" si="3"/>
        <v>11389252231</v>
      </c>
      <c r="F23" s="15">
        <f t="shared" si="3"/>
        <v>11663144956</v>
      </c>
      <c r="G23" s="15">
        <f t="shared" si="3"/>
        <v>11688271055</v>
      </c>
      <c r="H23" s="15">
        <f t="shared" si="3"/>
        <v>0</v>
      </c>
      <c r="I23" s="15">
        <f t="shared" si="3"/>
        <v>0</v>
      </c>
      <c r="J23" s="13"/>
      <c r="K23" s="13"/>
      <c r="L23" s="13"/>
      <c r="M23" s="1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51</v>
      </c>
      <c r="B24" s="2">
        <v>7571482286</v>
      </c>
      <c r="C24" s="2">
        <v>8273211404</v>
      </c>
      <c r="D24" s="2">
        <v>8143346400</v>
      </c>
      <c r="E24" s="2">
        <v>11343786911</v>
      </c>
      <c r="F24" s="2">
        <v>11618219255</v>
      </c>
      <c r="G24" s="2">
        <v>11643779577</v>
      </c>
      <c r="H24" s="13"/>
      <c r="I24" s="13"/>
      <c r="J24" s="13"/>
      <c r="K24" s="13"/>
      <c r="L24" s="13"/>
      <c r="M24" s="1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52</v>
      </c>
      <c r="B25" s="2"/>
      <c r="C25" s="2"/>
      <c r="D25" s="2">
        <v>48549435</v>
      </c>
      <c r="E25" s="2"/>
      <c r="F25" s="2"/>
      <c r="G25" s="2"/>
      <c r="H25" s="13"/>
      <c r="I25" s="13"/>
      <c r="J25" s="13"/>
      <c r="K25" s="13"/>
      <c r="L25" s="13"/>
      <c r="M25" s="1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55</v>
      </c>
      <c r="B26" s="2">
        <v>48974993</v>
      </c>
      <c r="C26" s="2">
        <v>47541849</v>
      </c>
      <c r="D26" s="2"/>
      <c r="E26" s="2">
        <v>45465320</v>
      </c>
      <c r="F26" s="2">
        <v>44925701</v>
      </c>
      <c r="G26" s="2">
        <v>44491478</v>
      </c>
      <c r="H26" s="13"/>
      <c r="I26" s="13"/>
      <c r="J26" s="13"/>
      <c r="K26" s="13"/>
      <c r="L26" s="13"/>
      <c r="M26" s="1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13"/>
      <c r="I27" s="13"/>
      <c r="J27" s="13"/>
      <c r="K27" s="13"/>
      <c r="L27" s="13"/>
      <c r="M27" s="1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2" t="s">
        <v>58</v>
      </c>
      <c r="B28" s="15">
        <f t="shared" ref="B28:I28" si="4">SUM(B29:B35)</f>
        <v>3597594254</v>
      </c>
      <c r="C28" s="15">
        <f t="shared" si="4"/>
        <v>3271818264</v>
      </c>
      <c r="D28" s="15">
        <f t="shared" si="4"/>
        <v>3575840690</v>
      </c>
      <c r="E28" s="15">
        <f t="shared" si="4"/>
        <v>1416992722</v>
      </c>
      <c r="F28" s="15">
        <f t="shared" si="4"/>
        <v>1448626436</v>
      </c>
      <c r="G28" s="15">
        <f t="shared" si="4"/>
        <v>1865030353</v>
      </c>
      <c r="H28" s="15">
        <f t="shared" si="4"/>
        <v>0</v>
      </c>
      <c r="I28" s="15">
        <f t="shared" si="4"/>
        <v>0</v>
      </c>
      <c r="J28" s="13"/>
      <c r="K28" s="13"/>
      <c r="L28" s="13"/>
      <c r="M28" s="1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61</v>
      </c>
      <c r="B29" s="2">
        <v>1684644039</v>
      </c>
      <c r="C29" s="2">
        <v>1122751569</v>
      </c>
      <c r="D29" s="2">
        <v>1505554431</v>
      </c>
      <c r="E29" s="2">
        <v>572832637</v>
      </c>
      <c r="F29" s="2">
        <v>572832637</v>
      </c>
      <c r="G29" s="2">
        <v>1018877394</v>
      </c>
      <c r="H29" s="13"/>
      <c r="I29" s="13"/>
      <c r="J29" s="13"/>
      <c r="K29" s="13"/>
      <c r="L29" s="13"/>
      <c r="M29" s="1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63</v>
      </c>
      <c r="B30" s="2">
        <v>165881292</v>
      </c>
      <c r="C30" s="2"/>
      <c r="D30" s="2">
        <v>196496057</v>
      </c>
      <c r="E30" s="2">
        <v>120813486</v>
      </c>
      <c r="F30" s="2">
        <v>129188779</v>
      </c>
      <c r="G30" s="2">
        <v>136684673</v>
      </c>
      <c r="H30" s="13"/>
      <c r="I30" s="13"/>
      <c r="J30" s="13"/>
      <c r="K30" s="13"/>
      <c r="L30" s="13"/>
      <c r="M30" s="1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64</v>
      </c>
      <c r="B31" s="2"/>
      <c r="C31" s="2"/>
      <c r="D31" s="2">
        <v>1765833820</v>
      </c>
      <c r="E31" s="2">
        <v>48494241</v>
      </c>
      <c r="F31" s="2">
        <v>56544885</v>
      </c>
      <c r="G31" s="2">
        <v>21006741</v>
      </c>
      <c r="H31" s="13"/>
      <c r="I31" s="13"/>
      <c r="J31" s="13"/>
      <c r="K31" s="13"/>
      <c r="L31" s="13"/>
      <c r="M31" s="1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65</v>
      </c>
      <c r="B32" s="2"/>
      <c r="C32" s="2"/>
      <c r="D32" s="2">
        <v>107956382</v>
      </c>
      <c r="E32" s="2">
        <v>40739171</v>
      </c>
      <c r="F32" s="2">
        <v>39982914</v>
      </c>
      <c r="G32" s="2">
        <v>39456557</v>
      </c>
      <c r="H32" s="13"/>
      <c r="I32" s="13"/>
      <c r="J32" s="13"/>
      <c r="K32" s="13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67</v>
      </c>
      <c r="B33" s="2"/>
      <c r="C33" s="2">
        <v>182245072</v>
      </c>
      <c r="D33" s="2"/>
      <c r="E33" s="2">
        <v>531813110</v>
      </c>
      <c r="F33" s="2">
        <v>547632416</v>
      </c>
      <c r="G33" s="2">
        <v>547632416</v>
      </c>
      <c r="H33" s="13"/>
      <c r="I33" s="13"/>
      <c r="J33" s="13"/>
      <c r="K33" s="13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68</v>
      </c>
      <c r="B34" s="2">
        <v>1633000265</v>
      </c>
      <c r="C34" s="2">
        <v>1803688749</v>
      </c>
      <c r="D34" s="2"/>
      <c r="E34" s="2">
        <v>102300077</v>
      </c>
      <c r="F34" s="2">
        <v>102444805</v>
      </c>
      <c r="G34" s="2">
        <v>101372572</v>
      </c>
      <c r="H34" s="13"/>
      <c r="I34" s="13"/>
      <c r="J34" s="13"/>
      <c r="K34" s="13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69</v>
      </c>
      <c r="B35" s="2">
        <v>114068658</v>
      </c>
      <c r="C35" s="2">
        <v>163132874</v>
      </c>
      <c r="D35" s="2"/>
      <c r="E35" s="2"/>
      <c r="F35" s="2"/>
      <c r="G35" s="2"/>
      <c r="H35" s="13"/>
      <c r="I35" s="13"/>
      <c r="J35" s="13"/>
      <c r="K35" s="13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5"/>
      <c r="B36" s="15"/>
      <c r="C36" s="15"/>
      <c r="D36" s="2"/>
      <c r="E36" s="15"/>
      <c r="F36" s="2"/>
      <c r="G36" s="2"/>
      <c r="H36" s="13"/>
      <c r="I36" s="13"/>
      <c r="J36" s="13"/>
      <c r="K36" s="13"/>
      <c r="L36" s="13"/>
      <c r="M36" s="1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5"/>
      <c r="B37" s="15">
        <f t="shared" ref="B37:I37" si="5">SUM(B28,B23)</f>
        <v>11218051533</v>
      </c>
      <c r="C37" s="15">
        <f t="shared" si="5"/>
        <v>11592571517</v>
      </c>
      <c r="D37" s="15">
        <f t="shared" si="5"/>
        <v>11767736525</v>
      </c>
      <c r="E37" s="15">
        <f t="shared" si="5"/>
        <v>12806244953</v>
      </c>
      <c r="F37" s="15">
        <f t="shared" si="5"/>
        <v>13111771392</v>
      </c>
      <c r="G37" s="15">
        <f t="shared" si="5"/>
        <v>13553301408</v>
      </c>
      <c r="H37" s="15">
        <f t="shared" si="5"/>
        <v>0</v>
      </c>
      <c r="I37" s="15">
        <f t="shared" si="5"/>
        <v>0</v>
      </c>
      <c r="J37" s="13"/>
      <c r="K37" s="13"/>
      <c r="L37" s="13"/>
      <c r="M37" s="1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5"/>
      <c r="B38" s="15"/>
      <c r="C38" s="15"/>
      <c r="D38" s="2"/>
      <c r="E38" s="15"/>
      <c r="F38" s="2"/>
      <c r="G38" s="2"/>
      <c r="H38" s="13"/>
      <c r="I38" s="13"/>
      <c r="J38" s="13"/>
      <c r="K38" s="13"/>
      <c r="L38" s="13"/>
      <c r="M38" s="1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2" t="s">
        <v>71</v>
      </c>
      <c r="B39" s="15">
        <f t="shared" ref="B39:I39" si="6">SUM(B40:B43)</f>
        <v>5008710861</v>
      </c>
      <c r="C39" s="15">
        <f t="shared" si="6"/>
        <v>5258991877</v>
      </c>
      <c r="D39" s="15">
        <f t="shared" si="6"/>
        <v>5395462532</v>
      </c>
      <c r="E39" s="15">
        <f t="shared" si="6"/>
        <v>5593112355</v>
      </c>
      <c r="F39" s="15">
        <f t="shared" si="6"/>
        <v>5738238934</v>
      </c>
      <c r="G39" s="15">
        <f t="shared" si="6"/>
        <v>5868658653</v>
      </c>
      <c r="H39" s="15">
        <f t="shared" si="6"/>
        <v>0</v>
      </c>
      <c r="I39" s="15">
        <f t="shared" si="6"/>
        <v>0</v>
      </c>
      <c r="J39" s="13"/>
      <c r="K39" s="13"/>
      <c r="L39" s="13"/>
      <c r="M39" s="1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42</v>
      </c>
      <c r="B40" s="2">
        <v>1205070900</v>
      </c>
      <c r="C40" s="2">
        <v>1662805020</v>
      </c>
      <c r="D40" s="2">
        <v>1662805020</v>
      </c>
      <c r="E40" s="2">
        <v>1662805020</v>
      </c>
      <c r="F40" s="2">
        <v>1995366020</v>
      </c>
      <c r="G40" s="2">
        <v>1995366020</v>
      </c>
      <c r="H40" s="13"/>
      <c r="I40" s="13"/>
      <c r="J40" s="13"/>
      <c r="K40" s="13"/>
      <c r="L40" s="13"/>
      <c r="M40" s="1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44</v>
      </c>
      <c r="B41" s="2">
        <v>1365000000</v>
      </c>
      <c r="C41" s="2">
        <v>1186842320</v>
      </c>
      <c r="D41" s="2">
        <v>1186842320</v>
      </c>
      <c r="E41" s="2">
        <v>1186842320</v>
      </c>
      <c r="F41" s="2">
        <v>854281320</v>
      </c>
      <c r="G41" s="2">
        <v>854281320</v>
      </c>
      <c r="H41" s="13"/>
      <c r="I41" s="13"/>
      <c r="J41" s="13"/>
      <c r="K41" s="13"/>
      <c r="L41" s="13"/>
      <c r="M41" s="1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73</v>
      </c>
      <c r="B42" s="2">
        <v>688187910</v>
      </c>
      <c r="C42" s="2">
        <v>683772746</v>
      </c>
      <c r="D42" s="2">
        <v>682222984</v>
      </c>
      <c r="E42" s="2">
        <v>680214164</v>
      </c>
      <c r="F42" s="2">
        <v>678933029</v>
      </c>
      <c r="G42" s="2">
        <v>677654642</v>
      </c>
      <c r="H42" s="13"/>
      <c r="I42" s="13"/>
      <c r="J42" s="13"/>
      <c r="K42" s="13"/>
      <c r="L42" s="13"/>
      <c r="M42" s="1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74</v>
      </c>
      <c r="B43" s="2">
        <v>1750452051</v>
      </c>
      <c r="C43" s="2">
        <v>1725571791</v>
      </c>
      <c r="D43" s="2">
        <v>1863592208</v>
      </c>
      <c r="E43" s="2">
        <v>2063250851</v>
      </c>
      <c r="F43" s="2">
        <v>2209658565</v>
      </c>
      <c r="G43" s="2">
        <v>2341356671</v>
      </c>
      <c r="H43" s="13"/>
      <c r="I43" s="13"/>
      <c r="J43" s="13"/>
      <c r="K43" s="13"/>
      <c r="L43" s="13"/>
      <c r="M43" s="1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13"/>
      <c r="I44" s="13"/>
      <c r="J44" s="13"/>
      <c r="K44" s="13"/>
      <c r="L44" s="13"/>
      <c r="M44" s="1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5"/>
      <c r="B45" s="15">
        <f t="shared" ref="B45:E45" si="7">SUM(B37,B39)</f>
        <v>16226762394</v>
      </c>
      <c r="C45" s="15">
        <f t="shared" si="7"/>
        <v>16851563394</v>
      </c>
      <c r="D45" s="15">
        <f t="shared" si="7"/>
        <v>17163199057</v>
      </c>
      <c r="E45" s="15">
        <f t="shared" si="7"/>
        <v>18399357308</v>
      </c>
      <c r="F45" s="15">
        <f t="shared" ref="F45:G45" si="8">SUM(F37,F39)+1</f>
        <v>18850010327</v>
      </c>
      <c r="G45" s="15">
        <f t="shared" si="8"/>
        <v>19421960062</v>
      </c>
      <c r="H45" s="15">
        <f t="shared" ref="H45:I45" si="9">SUM(H37,H39)</f>
        <v>0</v>
      </c>
      <c r="I45" s="15">
        <f t="shared" si="9"/>
        <v>0</v>
      </c>
      <c r="J45" s="13"/>
      <c r="K45" s="13"/>
      <c r="L45" s="13"/>
      <c r="M45" s="1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13"/>
      <c r="I46" s="13"/>
      <c r="J46" s="13"/>
      <c r="K46" s="13"/>
      <c r="L46" s="13"/>
      <c r="M46" s="1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1" t="s">
        <v>75</v>
      </c>
      <c r="B47" s="27">
        <f t="shared" ref="B47:I47" si="10">B39/(B40/10)</f>
        <v>41.563619709014631</v>
      </c>
      <c r="C47" s="27">
        <f t="shared" si="10"/>
        <v>31.627231177110591</v>
      </c>
      <c r="D47" s="27">
        <f t="shared" si="10"/>
        <v>32.447956718340919</v>
      </c>
      <c r="E47" s="27">
        <f t="shared" si="10"/>
        <v>33.636609751154104</v>
      </c>
      <c r="F47" s="27">
        <f t="shared" si="10"/>
        <v>28.757826265879782</v>
      </c>
      <c r="G47" s="27">
        <f t="shared" si="10"/>
        <v>29.411439275687375</v>
      </c>
      <c r="H47" s="27" t="e">
        <f t="shared" si="10"/>
        <v>#DIV/0!</v>
      </c>
      <c r="I47" s="27" t="e">
        <f t="shared" si="10"/>
        <v>#DIV/0!</v>
      </c>
      <c r="J47" s="13"/>
      <c r="K47" s="13"/>
      <c r="L47" s="13"/>
      <c r="M47" s="13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 x14ac:dyDescent="0.25">
      <c r="A48" s="11" t="s">
        <v>76</v>
      </c>
      <c r="B48" s="2">
        <f t="shared" ref="B48:I48" si="11">B40/10</f>
        <v>120507090</v>
      </c>
      <c r="C48" s="2">
        <f t="shared" si="11"/>
        <v>166280502</v>
      </c>
      <c r="D48" s="2">
        <f t="shared" si="11"/>
        <v>166280502</v>
      </c>
      <c r="E48" s="2">
        <f t="shared" si="11"/>
        <v>166280502</v>
      </c>
      <c r="F48" s="2">
        <f t="shared" si="11"/>
        <v>199536602</v>
      </c>
      <c r="G48" s="2">
        <f t="shared" si="11"/>
        <v>199536602</v>
      </c>
      <c r="H48" s="2">
        <f t="shared" si="11"/>
        <v>0</v>
      </c>
      <c r="I48" s="2">
        <f t="shared" si="11"/>
        <v>0</v>
      </c>
      <c r="J48" s="13"/>
      <c r="K48" s="13"/>
      <c r="L48" s="13"/>
      <c r="M48" s="1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13"/>
      <c r="I49" s="13"/>
      <c r="J49" s="13"/>
      <c r="K49" s="13"/>
      <c r="L49" s="13"/>
      <c r="M49" s="1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13"/>
      <c r="I50" s="13"/>
      <c r="J50" s="13"/>
      <c r="K50" s="13"/>
      <c r="L50" s="13"/>
      <c r="M50" s="1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13"/>
      <c r="I51" s="13"/>
      <c r="J51" s="13"/>
      <c r="K51" s="13"/>
      <c r="L51" s="13"/>
      <c r="M51" s="1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13"/>
      <c r="I52" s="13"/>
      <c r="J52" s="13"/>
      <c r="K52" s="13"/>
      <c r="L52" s="13"/>
      <c r="M52" s="1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13"/>
      <c r="I53" s="13"/>
      <c r="J53" s="13"/>
      <c r="K53" s="13"/>
      <c r="L53" s="13"/>
      <c r="M53" s="1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13"/>
      <c r="I54" s="13"/>
      <c r="J54" s="13"/>
      <c r="K54" s="13"/>
      <c r="L54" s="13"/>
      <c r="M54" s="1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13"/>
      <c r="I55" s="13"/>
      <c r="J55" s="13"/>
      <c r="K55" s="13"/>
      <c r="L55" s="13"/>
      <c r="M55" s="1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13"/>
      <c r="I56" s="13"/>
      <c r="J56" s="13"/>
      <c r="K56" s="13"/>
      <c r="L56" s="13"/>
      <c r="M56" s="1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13"/>
      <c r="I57" s="13"/>
      <c r="J57" s="13"/>
      <c r="K57" s="13"/>
      <c r="L57" s="13"/>
      <c r="M57" s="1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13"/>
      <c r="I58" s="13"/>
      <c r="J58" s="13"/>
      <c r="K58" s="13"/>
      <c r="L58" s="13"/>
      <c r="M58" s="1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13"/>
      <c r="I59" s="13"/>
      <c r="J59" s="13"/>
      <c r="K59" s="13"/>
      <c r="L59" s="13"/>
      <c r="M59" s="1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13"/>
      <c r="I60" s="13"/>
      <c r="J60" s="13"/>
      <c r="K60" s="13"/>
      <c r="L60" s="13"/>
      <c r="M60" s="1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13"/>
      <c r="I61" s="13"/>
      <c r="J61" s="13"/>
      <c r="K61" s="13"/>
      <c r="L61" s="13"/>
      <c r="M61" s="1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13"/>
      <c r="I62" s="13"/>
      <c r="J62" s="13"/>
      <c r="K62" s="13"/>
      <c r="L62" s="13"/>
      <c r="M62" s="1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13"/>
      <c r="I63" s="13"/>
      <c r="J63" s="13"/>
      <c r="K63" s="13"/>
      <c r="L63" s="13"/>
      <c r="M63" s="1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13"/>
      <c r="I64" s="13"/>
      <c r="J64" s="13"/>
      <c r="K64" s="13"/>
      <c r="L64" s="13"/>
      <c r="M64" s="1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13"/>
      <c r="I65" s="13"/>
      <c r="J65" s="13"/>
      <c r="K65" s="13"/>
      <c r="L65" s="13"/>
      <c r="M65" s="1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13"/>
      <c r="I66" s="13"/>
      <c r="J66" s="13"/>
      <c r="K66" s="13"/>
      <c r="L66" s="13"/>
      <c r="M66" s="1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13"/>
      <c r="I67" s="13"/>
      <c r="J67" s="13"/>
      <c r="K67" s="13"/>
      <c r="L67" s="13"/>
      <c r="M67" s="1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13"/>
      <c r="I68" s="13"/>
      <c r="J68" s="13"/>
      <c r="K68" s="13"/>
      <c r="L68" s="13"/>
      <c r="M68" s="1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13"/>
      <c r="I69" s="13"/>
      <c r="J69" s="13"/>
      <c r="K69" s="13"/>
      <c r="L69" s="13"/>
      <c r="M69" s="1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13"/>
      <c r="I70" s="13"/>
      <c r="J70" s="13"/>
      <c r="K70" s="13"/>
      <c r="L70" s="13"/>
      <c r="M70" s="1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13"/>
      <c r="I71" s="13"/>
      <c r="J71" s="13"/>
      <c r="K71" s="13"/>
      <c r="L71" s="13"/>
      <c r="M71" s="1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13"/>
      <c r="I72" s="13"/>
      <c r="J72" s="13"/>
      <c r="K72" s="13"/>
      <c r="L72" s="13"/>
      <c r="M72" s="1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13"/>
      <c r="I73" s="13"/>
      <c r="J73" s="13"/>
      <c r="K73" s="13"/>
      <c r="L73" s="13"/>
      <c r="M73" s="1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13"/>
      <c r="I74" s="13"/>
      <c r="J74" s="13"/>
      <c r="K74" s="13"/>
      <c r="L74" s="13"/>
      <c r="M74" s="1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13"/>
      <c r="I75" s="13"/>
      <c r="J75" s="13"/>
      <c r="K75" s="13"/>
      <c r="L75" s="13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13"/>
      <c r="I76" s="13"/>
      <c r="J76" s="13"/>
      <c r="K76" s="13"/>
      <c r="L76" s="13"/>
      <c r="M76" s="1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13"/>
      <c r="I77" s="13"/>
      <c r="J77" s="13"/>
      <c r="K77" s="13"/>
      <c r="L77" s="13"/>
      <c r="M77" s="1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0.25" customWidth="1"/>
    <col min="2" max="2" width="13.125" customWidth="1"/>
    <col min="3" max="3" width="13.625" customWidth="1"/>
    <col min="4" max="5" width="13.125" customWidth="1"/>
    <col min="6" max="6" width="12.5" customWidth="1"/>
    <col min="7" max="7" width="12.25" customWidth="1"/>
    <col min="8" max="8" width="10.875" customWidth="1"/>
    <col min="9" max="9" width="11.3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4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3</v>
      </c>
      <c r="B3" s="3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B4" s="4" t="s">
        <v>5</v>
      </c>
      <c r="C4" s="4" t="s">
        <v>6</v>
      </c>
      <c r="D4" s="5" t="s">
        <v>5</v>
      </c>
      <c r="E4" s="4" t="s">
        <v>7</v>
      </c>
      <c r="F4" s="4" t="s">
        <v>6</v>
      </c>
      <c r="G4" s="4" t="s">
        <v>5</v>
      </c>
      <c r="H4" s="6" t="s">
        <v>7</v>
      </c>
      <c r="I4" s="6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9">
        <v>43738</v>
      </c>
      <c r="I5" s="9">
        <v>43830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11" t="s">
        <v>10</v>
      </c>
      <c r="B6" s="2">
        <v>2136263487</v>
      </c>
      <c r="C6" s="2">
        <v>1610777762</v>
      </c>
      <c r="D6" s="2">
        <v>2404362591</v>
      </c>
      <c r="E6" s="2">
        <v>788918895</v>
      </c>
      <c r="F6" s="2">
        <v>1630635561</v>
      </c>
      <c r="G6" s="2">
        <v>2408535561</v>
      </c>
      <c r="H6" s="13"/>
      <c r="I6" s="13"/>
      <c r="J6" s="13"/>
      <c r="K6" s="13"/>
      <c r="L6" s="13"/>
      <c r="M6" s="13"/>
      <c r="N6" s="1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4" t="s">
        <v>13</v>
      </c>
      <c r="B7" s="16">
        <v>1378647772</v>
      </c>
      <c r="C7" s="16">
        <v>1034352105</v>
      </c>
      <c r="D7" s="16">
        <v>1489794350</v>
      </c>
      <c r="E7" s="2">
        <v>491055309</v>
      </c>
      <c r="F7" s="2">
        <v>1005428047</v>
      </c>
      <c r="G7" s="2">
        <v>1461475103</v>
      </c>
      <c r="H7" s="13"/>
      <c r="I7" s="13"/>
      <c r="J7" s="13"/>
      <c r="K7" s="13"/>
      <c r="L7" s="13"/>
      <c r="M7" s="13"/>
      <c r="N7" s="1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1" t="s">
        <v>17</v>
      </c>
      <c r="B8" s="15">
        <f t="shared" ref="B8:I8" si="0">B6-B7</f>
        <v>757615715</v>
      </c>
      <c r="C8" s="15">
        <f t="shared" si="0"/>
        <v>576425657</v>
      </c>
      <c r="D8" s="15">
        <f t="shared" si="0"/>
        <v>914568241</v>
      </c>
      <c r="E8" s="15">
        <f t="shared" si="0"/>
        <v>297863586</v>
      </c>
      <c r="F8" s="15">
        <f t="shared" si="0"/>
        <v>625207514</v>
      </c>
      <c r="G8" s="15">
        <f t="shared" si="0"/>
        <v>947060458</v>
      </c>
      <c r="H8" s="15">
        <f t="shared" si="0"/>
        <v>0</v>
      </c>
      <c r="I8" s="15">
        <f t="shared" si="0"/>
        <v>0</v>
      </c>
      <c r="J8" s="13"/>
      <c r="K8" s="13"/>
      <c r="L8" s="13"/>
      <c r="M8" s="13"/>
      <c r="N8" s="1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5"/>
      <c r="B9" s="15"/>
      <c r="C9" s="15"/>
      <c r="D9" s="15"/>
      <c r="E9" s="2"/>
      <c r="F9" s="2"/>
      <c r="G9" s="2"/>
      <c r="H9" s="13"/>
      <c r="I9" s="13"/>
      <c r="J9" s="13"/>
      <c r="K9" s="13"/>
      <c r="L9" s="13"/>
      <c r="M9" s="13"/>
      <c r="N9" s="1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1" t="s">
        <v>21</v>
      </c>
      <c r="B10" s="15">
        <f t="shared" ref="B10:I10" si="1">B11+B12</f>
        <v>31192976</v>
      </c>
      <c r="C10" s="15">
        <f t="shared" si="1"/>
        <v>23216671</v>
      </c>
      <c r="D10" s="15">
        <f t="shared" si="1"/>
        <v>31899923</v>
      </c>
      <c r="E10" s="15">
        <f t="shared" si="1"/>
        <v>11079418</v>
      </c>
      <c r="F10" s="15">
        <f t="shared" si="1"/>
        <v>21275838</v>
      </c>
      <c r="G10" s="15">
        <f t="shared" si="1"/>
        <v>31479711</v>
      </c>
      <c r="H10" s="15">
        <f t="shared" si="1"/>
        <v>0</v>
      </c>
      <c r="I10" s="15">
        <f t="shared" si="1"/>
        <v>0</v>
      </c>
      <c r="J10" s="13"/>
      <c r="K10" s="13"/>
      <c r="L10" s="13"/>
      <c r="M10" s="13"/>
      <c r="N10" s="1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26</v>
      </c>
      <c r="B11" s="2">
        <v>29548248</v>
      </c>
      <c r="C11" s="2">
        <v>21858584</v>
      </c>
      <c r="D11" s="2">
        <v>29862792</v>
      </c>
      <c r="E11" s="2">
        <v>9928260</v>
      </c>
      <c r="F11" s="2">
        <v>19773652</v>
      </c>
      <c r="G11" s="2">
        <v>29226432</v>
      </c>
      <c r="H11" s="13"/>
      <c r="I11" s="13"/>
      <c r="J11" s="13"/>
      <c r="K11" s="13"/>
      <c r="L11" s="13"/>
      <c r="M11" s="13"/>
      <c r="N11" s="1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27</v>
      </c>
      <c r="B12" s="2">
        <v>1644728</v>
      </c>
      <c r="C12" s="2">
        <v>1358087</v>
      </c>
      <c r="D12" s="2">
        <v>2037131</v>
      </c>
      <c r="E12" s="2">
        <v>1151158</v>
      </c>
      <c r="F12" s="2">
        <v>1502186</v>
      </c>
      <c r="G12" s="2">
        <v>2253279</v>
      </c>
      <c r="H12" s="13"/>
      <c r="I12" s="13"/>
      <c r="J12" s="13"/>
      <c r="K12" s="13"/>
      <c r="L12" s="13"/>
      <c r="M12" s="13"/>
      <c r="N12" s="1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13"/>
      <c r="I13" s="13"/>
      <c r="J13" s="13"/>
      <c r="K13" s="13"/>
      <c r="L13" s="13"/>
      <c r="M13" s="13"/>
      <c r="N13" s="1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1" t="s">
        <v>29</v>
      </c>
      <c r="B14" s="15">
        <f t="shared" ref="B14:I14" si="2">B8-B10</f>
        <v>726422739</v>
      </c>
      <c r="C14" s="15">
        <f t="shared" si="2"/>
        <v>553208986</v>
      </c>
      <c r="D14" s="15">
        <f t="shared" si="2"/>
        <v>882668318</v>
      </c>
      <c r="E14" s="15">
        <f t="shared" si="2"/>
        <v>286784168</v>
      </c>
      <c r="F14" s="15">
        <f t="shared" si="2"/>
        <v>603931676</v>
      </c>
      <c r="G14" s="15">
        <f t="shared" si="2"/>
        <v>915580747</v>
      </c>
      <c r="H14" s="15">
        <f t="shared" si="2"/>
        <v>0</v>
      </c>
      <c r="I14" s="15">
        <f t="shared" si="2"/>
        <v>0</v>
      </c>
      <c r="J14" s="13"/>
      <c r="K14" s="13"/>
      <c r="L14" s="13"/>
      <c r="M14" s="13"/>
      <c r="N14" s="1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9" t="s">
        <v>32</v>
      </c>
      <c r="B15" s="15"/>
      <c r="C15" s="15"/>
      <c r="D15" s="15"/>
      <c r="E15" s="15"/>
      <c r="F15" s="15"/>
      <c r="G15" s="15"/>
      <c r="H15" s="13"/>
      <c r="I15" s="13"/>
      <c r="J15" s="13"/>
      <c r="K15" s="13"/>
      <c r="L15" s="13"/>
      <c r="M15" s="13"/>
      <c r="N15" s="1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34</v>
      </c>
      <c r="B16" s="2">
        <v>58149883</v>
      </c>
      <c r="C16" s="2">
        <v>33816110</v>
      </c>
      <c r="D16" s="2">
        <v>45498630</v>
      </c>
      <c r="E16" s="2">
        <v>21575253</v>
      </c>
      <c r="F16" s="2">
        <v>39656556</v>
      </c>
      <c r="G16" s="2">
        <v>59310076</v>
      </c>
      <c r="H16" s="13"/>
      <c r="I16" s="13"/>
      <c r="J16" s="13"/>
      <c r="K16" s="13"/>
      <c r="L16" s="13"/>
      <c r="M16" s="13"/>
      <c r="N16" s="1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35</v>
      </c>
      <c r="B17" s="2">
        <v>501917555</v>
      </c>
      <c r="C17" s="2">
        <v>339825253</v>
      </c>
      <c r="D17" s="2">
        <v>529237880</v>
      </c>
      <c r="E17" s="2">
        <v>193954761</v>
      </c>
      <c r="F17" s="2">
        <v>368170674</v>
      </c>
      <c r="G17" s="2">
        <v>554756011</v>
      </c>
      <c r="H17" s="13"/>
      <c r="I17" s="13"/>
      <c r="J17" s="13"/>
      <c r="K17" s="13"/>
      <c r="L17" s="13"/>
      <c r="M17" s="13"/>
      <c r="N17" s="1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1" t="s">
        <v>37</v>
      </c>
      <c r="B18" s="15">
        <f t="shared" ref="B18:I18" si="3">B14+B16-B17</f>
        <v>282655067</v>
      </c>
      <c r="C18" s="15">
        <f t="shared" si="3"/>
        <v>247199843</v>
      </c>
      <c r="D18" s="15">
        <f t="shared" si="3"/>
        <v>398929068</v>
      </c>
      <c r="E18" s="15">
        <f t="shared" si="3"/>
        <v>114404660</v>
      </c>
      <c r="F18" s="15">
        <f t="shared" si="3"/>
        <v>275417558</v>
      </c>
      <c r="G18" s="15">
        <f t="shared" si="3"/>
        <v>420134812</v>
      </c>
      <c r="H18" s="15">
        <f t="shared" si="3"/>
        <v>0</v>
      </c>
      <c r="I18" s="15">
        <f t="shared" si="3"/>
        <v>0</v>
      </c>
      <c r="J18" s="13"/>
      <c r="K18" s="13"/>
      <c r="L18" s="13"/>
      <c r="M18" s="13"/>
      <c r="N18" s="1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43</v>
      </c>
      <c r="B19" s="2">
        <v>14132753</v>
      </c>
      <c r="C19" s="2">
        <v>12359992</v>
      </c>
      <c r="D19" s="2">
        <v>19946453</v>
      </c>
      <c r="E19" s="2">
        <v>5720233</v>
      </c>
      <c r="F19" s="2">
        <v>13770878</v>
      </c>
      <c r="G19" s="2">
        <v>21006741</v>
      </c>
      <c r="H19" s="13"/>
      <c r="I19" s="13"/>
      <c r="J19" s="13"/>
      <c r="K19" s="13"/>
      <c r="L19" s="13"/>
      <c r="M19" s="13"/>
      <c r="N19" s="1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1" t="s">
        <v>46</v>
      </c>
      <c r="B20" s="15">
        <f t="shared" ref="B20:I20" si="4">B18-B19</f>
        <v>268522314</v>
      </c>
      <c r="C20" s="15">
        <f t="shared" si="4"/>
        <v>234839851</v>
      </c>
      <c r="D20" s="15">
        <f t="shared" si="4"/>
        <v>378982615</v>
      </c>
      <c r="E20" s="15">
        <f t="shared" si="4"/>
        <v>108684427</v>
      </c>
      <c r="F20" s="15">
        <f t="shared" si="4"/>
        <v>261646680</v>
      </c>
      <c r="G20" s="15">
        <f t="shared" si="4"/>
        <v>399128071</v>
      </c>
      <c r="H20" s="15">
        <f t="shared" si="4"/>
        <v>0</v>
      </c>
      <c r="I20" s="15">
        <f t="shared" si="4"/>
        <v>0</v>
      </c>
      <c r="J20" s="13"/>
      <c r="K20" s="13"/>
      <c r="L20" s="13"/>
      <c r="M20" s="13"/>
      <c r="N20" s="1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2" t="s">
        <v>50</v>
      </c>
      <c r="B21" s="15">
        <f t="shared" ref="B21:I21" si="5">SUM(B22:B23)</f>
        <v>-25655553</v>
      </c>
      <c r="C21" s="15">
        <f t="shared" si="5"/>
        <v>-14835603</v>
      </c>
      <c r="D21" s="15">
        <f t="shared" si="5"/>
        <v>-22507713</v>
      </c>
      <c r="E21" s="15">
        <f t="shared" si="5"/>
        <v>-5704036</v>
      </c>
      <c r="F21" s="15">
        <f t="shared" si="5"/>
        <v>-13539711</v>
      </c>
      <c r="G21" s="15">
        <f t="shared" si="5"/>
        <v>-20601382</v>
      </c>
      <c r="H21" s="15">
        <f t="shared" si="5"/>
        <v>0</v>
      </c>
      <c r="I21" s="15">
        <f t="shared" si="5"/>
        <v>0</v>
      </c>
      <c r="J21" s="13"/>
      <c r="K21" s="13"/>
      <c r="L21" s="13"/>
      <c r="M21" s="13"/>
      <c r="N21" s="1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53</v>
      </c>
      <c r="B22" s="2">
        <v>-9204790</v>
      </c>
      <c r="C22" s="2">
        <v>-12997407</v>
      </c>
      <c r="D22" s="2">
        <v>-19661931</v>
      </c>
      <c r="E22" s="2">
        <v>-6414929</v>
      </c>
      <c r="F22" s="2">
        <v>-14790223</v>
      </c>
      <c r="G22" s="2">
        <v>-22286117</v>
      </c>
      <c r="H22" s="13"/>
      <c r="I22" s="13"/>
      <c r="J22" s="13"/>
      <c r="K22" s="13"/>
      <c r="L22" s="13"/>
      <c r="M22" s="13"/>
      <c r="N22" s="1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56</v>
      </c>
      <c r="B23" s="2">
        <v>-16450763</v>
      </c>
      <c r="C23" s="2">
        <v>-1838196</v>
      </c>
      <c r="D23" s="2">
        <v>-2845782</v>
      </c>
      <c r="E23" s="2">
        <v>710893</v>
      </c>
      <c r="F23" s="2">
        <v>1250512</v>
      </c>
      <c r="G23" s="2">
        <v>1684735</v>
      </c>
      <c r="H23" s="13"/>
      <c r="I23" s="13"/>
      <c r="J23" s="13"/>
      <c r="K23" s="13"/>
      <c r="L23" s="13"/>
      <c r="M23" s="13"/>
      <c r="N23" s="1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1" t="s">
        <v>59</v>
      </c>
      <c r="B24" s="22">
        <f t="shared" ref="B24:I24" si="6">B20+B21</f>
        <v>242866761</v>
      </c>
      <c r="C24" s="22">
        <f t="shared" si="6"/>
        <v>220004248</v>
      </c>
      <c r="D24" s="22">
        <f t="shared" si="6"/>
        <v>356474902</v>
      </c>
      <c r="E24" s="22">
        <f t="shared" si="6"/>
        <v>102980391</v>
      </c>
      <c r="F24" s="22">
        <f t="shared" si="6"/>
        <v>248106969</v>
      </c>
      <c r="G24" s="22">
        <f t="shared" si="6"/>
        <v>378526689</v>
      </c>
      <c r="H24" s="22">
        <f t="shared" si="6"/>
        <v>0</v>
      </c>
      <c r="I24" s="22">
        <f t="shared" si="6"/>
        <v>0</v>
      </c>
      <c r="J24" s="13"/>
      <c r="K24" s="13"/>
      <c r="L24" s="13"/>
      <c r="M24" s="13"/>
      <c r="N24" s="1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/>
      <c r="B25" s="15"/>
      <c r="C25" s="15"/>
      <c r="D25" s="15"/>
      <c r="E25" s="15"/>
      <c r="F25" s="2"/>
      <c r="G25" s="2"/>
      <c r="H25" s="13"/>
      <c r="I25" s="13"/>
      <c r="J25" s="13"/>
      <c r="K25" s="13"/>
      <c r="L25" s="13"/>
      <c r="M25" s="13"/>
      <c r="N25" s="1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1" t="s">
        <v>66</v>
      </c>
      <c r="B26" s="24">
        <f>B24/('1'!B40/10)</f>
        <v>2.0153732116508665</v>
      </c>
      <c r="C26" s="24">
        <f>C24/('1'!C40/10)</f>
        <v>1.3230910741416935</v>
      </c>
      <c r="D26" s="24">
        <f>D24/('1'!E40/10)</f>
        <v>2.1438166093580833</v>
      </c>
      <c r="E26" s="26">
        <f>E24/('1'!E40/10)</f>
        <v>0.61931729674475</v>
      </c>
      <c r="F26" s="26">
        <f>F24/('1'!F40/10)</f>
        <v>1.2434158270370868</v>
      </c>
      <c r="G26" s="24">
        <f>G24/('1'!G40/10)</f>
        <v>1.8970288418562926</v>
      </c>
      <c r="H26" s="24" t="e">
        <f>H24/('1'!H40/10)</f>
        <v>#DIV/0!</v>
      </c>
      <c r="I26" s="24" t="e">
        <f>I24/('1'!I40/10)</f>
        <v>#DIV/0!</v>
      </c>
      <c r="J26" s="13"/>
      <c r="K26" s="13"/>
      <c r="L26" s="13"/>
      <c r="M26" s="13"/>
      <c r="N26" s="13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25">
      <c r="A27" s="19" t="s">
        <v>72</v>
      </c>
      <c r="B27" s="2">
        <f>'1'!B40/10</f>
        <v>120507090</v>
      </c>
      <c r="C27" s="2">
        <f>'1'!C40/10</f>
        <v>166280502</v>
      </c>
      <c r="D27" s="2">
        <f>'1'!D40/10</f>
        <v>166280502</v>
      </c>
      <c r="E27" s="2">
        <f>'1'!E40/10</f>
        <v>166280502</v>
      </c>
      <c r="F27" s="2">
        <f>'1'!F40/10</f>
        <v>199536602</v>
      </c>
      <c r="G27" s="2">
        <f>'1'!G40/10</f>
        <v>199536602</v>
      </c>
      <c r="H27" s="2">
        <f>'1'!H40/10</f>
        <v>0</v>
      </c>
      <c r="I27" s="2">
        <f>'1'!I40/10</f>
        <v>0</v>
      </c>
      <c r="J27" s="13"/>
      <c r="K27" s="13"/>
      <c r="L27" s="13"/>
      <c r="M27" s="13"/>
      <c r="N27" s="1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13"/>
      <c r="I28" s="13"/>
      <c r="J28" s="13"/>
      <c r="K28" s="13"/>
      <c r="L28" s="13"/>
      <c r="M28" s="13"/>
      <c r="N28" s="1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13"/>
      <c r="I29" s="13"/>
      <c r="J29" s="13"/>
      <c r="K29" s="13"/>
      <c r="L29" s="13"/>
      <c r="M29" s="13"/>
      <c r="N29" s="1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13"/>
      <c r="I30" s="13"/>
      <c r="J30" s="13"/>
      <c r="K30" s="13"/>
      <c r="L30" s="13"/>
      <c r="M30" s="13"/>
      <c r="N30" s="1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13"/>
      <c r="I31" s="13"/>
      <c r="J31" s="13"/>
      <c r="K31" s="13"/>
      <c r="L31" s="13"/>
      <c r="M31" s="13"/>
      <c r="N31" s="1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13"/>
      <c r="I32" s="13"/>
      <c r="J32" s="13"/>
      <c r="K32" s="13"/>
      <c r="L32" s="13"/>
      <c r="M32" s="13"/>
      <c r="N32" s="1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13"/>
      <c r="I33" s="13"/>
      <c r="J33" s="13"/>
      <c r="K33" s="13"/>
      <c r="L33" s="13"/>
      <c r="M33" s="13"/>
      <c r="N33" s="1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13"/>
      <c r="I34" s="13"/>
      <c r="J34" s="13"/>
      <c r="K34" s="13"/>
      <c r="L34" s="13"/>
      <c r="M34" s="13"/>
      <c r="N34" s="1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13"/>
      <c r="I35" s="13"/>
      <c r="J35" s="13"/>
      <c r="K35" s="13"/>
      <c r="L35" s="13"/>
      <c r="M35" s="13"/>
      <c r="N35" s="1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13"/>
      <c r="I36" s="13"/>
      <c r="J36" s="13"/>
      <c r="K36" s="13"/>
      <c r="L36" s="13"/>
      <c r="M36" s="13"/>
      <c r="N36" s="1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13"/>
      <c r="I37" s="13"/>
      <c r="J37" s="13"/>
      <c r="K37" s="13"/>
      <c r="L37" s="13"/>
      <c r="M37" s="13"/>
      <c r="N37" s="1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13"/>
      <c r="I38" s="13"/>
      <c r="J38" s="13"/>
      <c r="K38" s="13"/>
      <c r="L38" s="13"/>
      <c r="M38" s="13"/>
      <c r="N38" s="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13"/>
      <c r="I39" s="13"/>
      <c r="J39" s="13"/>
      <c r="K39" s="13"/>
      <c r="L39" s="13"/>
      <c r="M39" s="13"/>
      <c r="N39" s="1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13"/>
      <c r="I40" s="13"/>
      <c r="J40" s="13"/>
      <c r="K40" s="13"/>
      <c r="L40" s="13"/>
      <c r="M40" s="13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13"/>
      <c r="I41" s="13"/>
      <c r="J41" s="13"/>
      <c r="K41" s="13"/>
      <c r="L41" s="13"/>
      <c r="M41" s="13"/>
      <c r="N41" s="1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13"/>
      <c r="I42" s="13"/>
      <c r="J42" s="13"/>
      <c r="K42" s="13"/>
      <c r="L42" s="13"/>
      <c r="M42" s="13"/>
      <c r="N42" s="1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13"/>
      <c r="I43" s="13"/>
      <c r="J43" s="13"/>
      <c r="K43" s="13"/>
      <c r="L43" s="13"/>
      <c r="M43" s="13"/>
      <c r="N43" s="1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13"/>
      <c r="I44" s="13"/>
      <c r="J44" s="13"/>
      <c r="K44" s="13"/>
      <c r="L44" s="13"/>
      <c r="M44" s="13"/>
      <c r="N44" s="1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16" sqref="L16"/>
    </sheetView>
  </sheetViews>
  <sheetFormatPr defaultColWidth="12.625" defaultRowHeight="15" customHeight="1" x14ac:dyDescent="0.2"/>
  <cols>
    <col min="1" max="1" width="27.75" customWidth="1"/>
    <col min="2" max="6" width="13.25" customWidth="1"/>
    <col min="7" max="7" width="13" customWidth="1"/>
    <col min="8" max="8" width="11.375" customWidth="1"/>
    <col min="9" max="9" width="10.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3</v>
      </c>
      <c r="B3" s="3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B4" s="4" t="s">
        <v>5</v>
      </c>
      <c r="C4" s="4" t="s">
        <v>6</v>
      </c>
      <c r="D4" s="5" t="s">
        <v>5</v>
      </c>
      <c r="E4" s="4" t="s">
        <v>7</v>
      </c>
      <c r="F4" s="4" t="s">
        <v>6</v>
      </c>
      <c r="G4" s="4" t="s">
        <v>5</v>
      </c>
      <c r="H4" s="6" t="s">
        <v>7</v>
      </c>
      <c r="I4" s="6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9">
        <v>43738</v>
      </c>
      <c r="I5" s="9">
        <v>43830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11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12</v>
      </c>
      <c r="B7" s="2">
        <v>2044709790</v>
      </c>
      <c r="C7" s="2">
        <v>1487183846</v>
      </c>
      <c r="D7" s="2">
        <v>2140183846</v>
      </c>
      <c r="E7" s="2">
        <v>703906661</v>
      </c>
      <c r="F7" s="2">
        <v>1523906661</v>
      </c>
      <c r="G7" s="2">
        <v>2213625321</v>
      </c>
      <c r="H7" s="13"/>
      <c r="I7" s="13"/>
      <c r="J7" s="13"/>
      <c r="K7" s="13"/>
      <c r="L7" s="13"/>
      <c r="M7" s="13"/>
      <c r="N7" s="1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14</v>
      </c>
      <c r="B8" s="2">
        <v>-1601997804</v>
      </c>
      <c r="C8" s="2">
        <v>-1031212845</v>
      </c>
      <c r="D8" s="2">
        <v>-1638726589</v>
      </c>
      <c r="E8" s="2">
        <v>-617769188</v>
      </c>
      <c r="F8" s="2">
        <v>-1297319964</v>
      </c>
      <c r="G8" s="2">
        <v>-2005661649</v>
      </c>
      <c r="H8" s="13"/>
      <c r="I8" s="13"/>
      <c r="J8" s="13"/>
      <c r="K8" s="13"/>
      <c r="L8" s="13"/>
      <c r="M8" s="13"/>
      <c r="N8" s="1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15</v>
      </c>
      <c r="B9" s="2"/>
      <c r="C9" s="2"/>
      <c r="D9" s="2"/>
      <c r="E9" s="2"/>
      <c r="F9" s="2">
        <v>-97552471</v>
      </c>
      <c r="G9" s="2">
        <v>-187718399</v>
      </c>
      <c r="H9" s="13"/>
      <c r="I9" s="13"/>
      <c r="J9" s="13"/>
      <c r="K9" s="13"/>
      <c r="L9" s="13"/>
      <c r="M9" s="13"/>
      <c r="N9" s="1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16</v>
      </c>
      <c r="B10" s="2"/>
      <c r="C10" s="2"/>
      <c r="D10" s="2"/>
      <c r="E10" s="2">
        <v>-48508926</v>
      </c>
      <c r="F10" s="2"/>
      <c r="G10" s="2"/>
      <c r="H10" s="13"/>
      <c r="I10" s="13"/>
      <c r="J10" s="13"/>
      <c r="K10" s="13"/>
      <c r="L10" s="13"/>
      <c r="M10" s="13"/>
      <c r="N10" s="1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5"/>
      <c r="B11" s="17">
        <f t="shared" ref="B11:D11" si="0">SUM(B7:B8)</f>
        <v>442711986</v>
      </c>
      <c r="C11" s="17">
        <f t="shared" si="0"/>
        <v>455971001</v>
      </c>
      <c r="D11" s="17">
        <f t="shared" si="0"/>
        <v>501457257</v>
      </c>
      <c r="E11" s="17">
        <f t="shared" ref="E11:I11" si="1">SUM(E7:E10)</f>
        <v>37628547</v>
      </c>
      <c r="F11" s="17">
        <f t="shared" si="1"/>
        <v>129034226</v>
      </c>
      <c r="G11" s="17">
        <f t="shared" si="1"/>
        <v>20245273</v>
      </c>
      <c r="H11" s="17">
        <f t="shared" si="1"/>
        <v>0</v>
      </c>
      <c r="I11" s="17">
        <f t="shared" si="1"/>
        <v>0</v>
      </c>
      <c r="J11" s="13"/>
      <c r="K11" s="13"/>
      <c r="L11" s="13"/>
      <c r="M11" s="13"/>
      <c r="N11" s="1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13"/>
      <c r="I12" s="13"/>
      <c r="J12" s="13"/>
      <c r="K12" s="13"/>
      <c r="L12" s="13"/>
      <c r="M12" s="13"/>
      <c r="N12" s="1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1" t="s">
        <v>23</v>
      </c>
      <c r="B13" s="2"/>
      <c r="C13" s="2"/>
      <c r="D13" s="2"/>
      <c r="E13" s="2"/>
      <c r="F13" s="2"/>
      <c r="G13" s="2"/>
      <c r="H13" s="13"/>
      <c r="I13" s="13"/>
      <c r="J13" s="13"/>
      <c r="K13" s="13"/>
      <c r="L13" s="13"/>
      <c r="M13" s="13"/>
      <c r="N13" s="1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x14ac:dyDescent="0.25">
      <c r="A14" s="18" t="s">
        <v>25</v>
      </c>
      <c r="B14" s="2">
        <v>-1260292107</v>
      </c>
      <c r="C14" s="2">
        <v>-513971367</v>
      </c>
      <c r="D14" s="2">
        <v>-768656791</v>
      </c>
      <c r="E14" s="2">
        <v>-226047124</v>
      </c>
      <c r="F14" s="2">
        <v>-537287840</v>
      </c>
      <c r="G14" s="2">
        <v>-677427561</v>
      </c>
      <c r="H14" s="13"/>
      <c r="I14" s="13"/>
      <c r="J14" s="13"/>
      <c r="K14" s="13"/>
      <c r="L14" s="13"/>
      <c r="M14" s="13"/>
      <c r="N14" s="1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17">
        <f t="shared" ref="B15:I15" si="2">SUM(B14)</f>
        <v>-1260292107</v>
      </c>
      <c r="C15" s="17">
        <f t="shared" si="2"/>
        <v>-513971367</v>
      </c>
      <c r="D15" s="17">
        <f t="shared" si="2"/>
        <v>-768656791</v>
      </c>
      <c r="E15" s="17">
        <f t="shared" si="2"/>
        <v>-226047124</v>
      </c>
      <c r="F15" s="17">
        <f t="shared" si="2"/>
        <v>-537287840</v>
      </c>
      <c r="G15" s="17">
        <f t="shared" si="2"/>
        <v>-677427561</v>
      </c>
      <c r="H15" s="17">
        <f t="shared" si="2"/>
        <v>0</v>
      </c>
      <c r="I15" s="17">
        <f t="shared" si="2"/>
        <v>0</v>
      </c>
      <c r="J15" s="13"/>
      <c r="K15" s="13"/>
      <c r="L15" s="13"/>
      <c r="M15" s="13"/>
      <c r="N15" s="1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13"/>
      <c r="I16" s="13"/>
      <c r="J16" s="13"/>
      <c r="K16" s="13"/>
      <c r="L16" s="13"/>
      <c r="M16" s="13"/>
      <c r="N16" s="1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1" t="s">
        <v>23</v>
      </c>
      <c r="B17" s="2"/>
      <c r="C17" s="2"/>
      <c r="D17" s="2"/>
      <c r="E17" s="2"/>
      <c r="F17" s="2"/>
      <c r="G17" s="2"/>
      <c r="H17" s="13"/>
      <c r="I17" s="13"/>
      <c r="J17" s="13"/>
      <c r="K17" s="13"/>
      <c r="L17" s="13"/>
      <c r="M17" s="13"/>
      <c r="N17" s="1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36</v>
      </c>
      <c r="B18" s="2">
        <v>1084517373</v>
      </c>
      <c r="C18" s="2">
        <v>260835676</v>
      </c>
      <c r="D18" s="2">
        <v>513773534</v>
      </c>
      <c r="E18" s="2">
        <v>503640447</v>
      </c>
      <c r="F18" s="2">
        <v>778072791</v>
      </c>
      <c r="G18" s="2">
        <v>1249677870</v>
      </c>
      <c r="H18" s="13"/>
      <c r="I18" s="13"/>
      <c r="J18" s="13"/>
      <c r="K18" s="13"/>
      <c r="L18" s="13"/>
      <c r="M18" s="13"/>
      <c r="N18" s="1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38</v>
      </c>
      <c r="B19" s="2"/>
      <c r="C19" s="2">
        <v>-82536818</v>
      </c>
      <c r="D19" s="2">
        <v>-96167405</v>
      </c>
      <c r="E19" s="2">
        <v>-24454628</v>
      </c>
      <c r="F19" s="2">
        <v>-25504878</v>
      </c>
      <c r="G19" s="2">
        <v>-91176398</v>
      </c>
      <c r="H19" s="13"/>
      <c r="I19" s="13"/>
      <c r="J19" s="13"/>
      <c r="K19" s="13"/>
      <c r="L19" s="13"/>
      <c r="M19" s="13"/>
      <c r="N19" s="1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39</v>
      </c>
      <c r="B20" s="2">
        <v>55685686</v>
      </c>
      <c r="C20" s="2">
        <v>122832971</v>
      </c>
      <c r="D20" s="2">
        <v>84978042</v>
      </c>
      <c r="E20" s="2">
        <v>21702867</v>
      </c>
      <c r="F20" s="2">
        <v>37522173</v>
      </c>
      <c r="G20" s="2">
        <v>37522173</v>
      </c>
      <c r="H20" s="13"/>
      <c r="I20" s="13"/>
      <c r="J20" s="13"/>
      <c r="K20" s="13"/>
      <c r="L20" s="13"/>
      <c r="M20" s="13"/>
      <c r="N20" s="1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40</v>
      </c>
      <c r="B21" s="2">
        <v>-48356678</v>
      </c>
      <c r="C21" s="2"/>
      <c r="D21" s="2"/>
      <c r="E21" s="2"/>
      <c r="F21" s="2"/>
      <c r="G21" s="2"/>
      <c r="H21" s="13"/>
      <c r="I21" s="13"/>
      <c r="J21" s="13"/>
      <c r="K21" s="13"/>
      <c r="L21" s="13"/>
      <c r="M21" s="13"/>
      <c r="N21" s="1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42</v>
      </c>
      <c r="B22" s="2"/>
      <c r="C22" s="2"/>
      <c r="D22" s="2"/>
      <c r="E22" s="2">
        <v>-358622</v>
      </c>
      <c r="F22" s="2"/>
      <c r="G22" s="2"/>
      <c r="H22" s="13"/>
      <c r="I22" s="13"/>
      <c r="J22" s="13"/>
      <c r="K22" s="13"/>
      <c r="L22" s="13"/>
      <c r="M22" s="13"/>
      <c r="N22" s="1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44</v>
      </c>
      <c r="B23" s="2"/>
      <c r="C23" s="2"/>
      <c r="D23" s="2"/>
      <c r="E23" s="2"/>
      <c r="F23" s="2"/>
      <c r="G23" s="2"/>
      <c r="H23" s="13"/>
      <c r="I23" s="13"/>
      <c r="J23" s="13"/>
      <c r="K23" s="13"/>
      <c r="L23" s="13"/>
      <c r="M23" s="13"/>
      <c r="N23" s="1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47</v>
      </c>
      <c r="B24" s="2"/>
      <c r="C24" s="2">
        <v>-44539420</v>
      </c>
      <c r="D24" s="2">
        <v>-44539420</v>
      </c>
      <c r="E24" s="2"/>
      <c r="F24" s="2"/>
      <c r="G24" s="2"/>
      <c r="H24" s="13"/>
      <c r="I24" s="13"/>
      <c r="J24" s="13"/>
      <c r="K24" s="13"/>
      <c r="L24" s="13"/>
      <c r="M24" s="13"/>
      <c r="N24" s="1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48</v>
      </c>
      <c r="B25" s="2">
        <v>-443767672</v>
      </c>
      <c r="C25" s="2">
        <v>-306009143</v>
      </c>
      <c r="D25" s="2">
        <v>-483739250</v>
      </c>
      <c r="E25" s="2">
        <v>-172020886</v>
      </c>
      <c r="F25" s="2">
        <v>-328514118</v>
      </c>
      <c r="G25" s="2">
        <v>-495445935</v>
      </c>
      <c r="H25" s="13"/>
      <c r="I25" s="13"/>
      <c r="J25" s="13"/>
      <c r="K25" s="13"/>
      <c r="L25" s="13"/>
      <c r="M25" s="13"/>
      <c r="N25" s="1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5"/>
      <c r="B26" s="17">
        <f t="shared" ref="B26:I26" si="3">SUM(B18:B25)</f>
        <v>648078709</v>
      </c>
      <c r="C26" s="17">
        <f t="shared" si="3"/>
        <v>-49416734</v>
      </c>
      <c r="D26" s="17">
        <f t="shared" si="3"/>
        <v>-25694499</v>
      </c>
      <c r="E26" s="17">
        <f t="shared" si="3"/>
        <v>328509178</v>
      </c>
      <c r="F26" s="17">
        <f t="shared" si="3"/>
        <v>461575968</v>
      </c>
      <c r="G26" s="17">
        <f t="shared" si="3"/>
        <v>700577710</v>
      </c>
      <c r="H26" s="17">
        <f t="shared" si="3"/>
        <v>0</v>
      </c>
      <c r="I26" s="17">
        <f t="shared" si="3"/>
        <v>0</v>
      </c>
      <c r="J26" s="13"/>
      <c r="K26" s="13"/>
      <c r="L26" s="13"/>
      <c r="M26" s="13"/>
      <c r="N26" s="1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13"/>
      <c r="I27" s="13"/>
      <c r="J27" s="13"/>
      <c r="K27" s="13"/>
      <c r="L27" s="13"/>
      <c r="M27" s="13"/>
      <c r="N27" s="1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 t="s">
        <v>54</v>
      </c>
      <c r="B28" s="15">
        <f t="shared" ref="B28:I28" si="4">SUM(B11,B15,B26)</f>
        <v>-169501412</v>
      </c>
      <c r="C28" s="15">
        <f t="shared" si="4"/>
        <v>-107417100</v>
      </c>
      <c r="D28" s="15">
        <f t="shared" si="4"/>
        <v>-292894033</v>
      </c>
      <c r="E28" s="15">
        <f t="shared" si="4"/>
        <v>140090601</v>
      </c>
      <c r="F28" s="15">
        <f t="shared" si="4"/>
        <v>53322354</v>
      </c>
      <c r="G28" s="15">
        <f t="shared" si="4"/>
        <v>43395422</v>
      </c>
      <c r="H28" s="15">
        <f t="shared" si="4"/>
        <v>0</v>
      </c>
      <c r="I28" s="15">
        <f t="shared" si="4"/>
        <v>0</v>
      </c>
      <c r="J28" s="13"/>
      <c r="K28" s="13"/>
      <c r="L28" s="13"/>
      <c r="M28" s="13"/>
      <c r="N28" s="1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9" t="s">
        <v>57</v>
      </c>
      <c r="B29" s="2">
        <v>846023390</v>
      </c>
      <c r="C29" s="2">
        <v>557274089</v>
      </c>
      <c r="D29" s="2">
        <v>557274099</v>
      </c>
      <c r="E29" s="2">
        <v>261674350</v>
      </c>
      <c r="F29" s="2"/>
      <c r="G29" s="2">
        <v>261674350</v>
      </c>
      <c r="H29" s="13"/>
      <c r="I29" s="13"/>
      <c r="J29" s="13"/>
      <c r="K29" s="13"/>
      <c r="L29" s="13"/>
      <c r="M29" s="13"/>
      <c r="N29" s="1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1" t="s">
        <v>60</v>
      </c>
      <c r="B30" s="15">
        <f t="shared" ref="B30:I30" si="5">SUM(B28:B29)</f>
        <v>676521978</v>
      </c>
      <c r="C30" s="15">
        <f t="shared" si="5"/>
        <v>449856989</v>
      </c>
      <c r="D30" s="15">
        <f t="shared" si="5"/>
        <v>264380066</v>
      </c>
      <c r="E30" s="15">
        <f t="shared" si="5"/>
        <v>401764951</v>
      </c>
      <c r="F30" s="15">
        <f t="shared" si="5"/>
        <v>53322354</v>
      </c>
      <c r="G30" s="15">
        <f t="shared" si="5"/>
        <v>305069772</v>
      </c>
      <c r="H30" s="15">
        <f t="shared" si="5"/>
        <v>0</v>
      </c>
      <c r="I30" s="15">
        <f t="shared" si="5"/>
        <v>0</v>
      </c>
      <c r="J30" s="13"/>
      <c r="K30" s="13"/>
      <c r="L30" s="13"/>
      <c r="M30" s="13"/>
      <c r="N30" s="1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B31" s="15"/>
      <c r="C31" s="15"/>
      <c r="D31" s="15"/>
      <c r="E31" s="15"/>
      <c r="F31" s="2"/>
      <c r="G31" s="2"/>
      <c r="H31" s="13"/>
      <c r="I31" s="13"/>
      <c r="J31" s="13"/>
      <c r="K31" s="13"/>
      <c r="L31" s="13"/>
      <c r="M31" s="13"/>
      <c r="N31" s="1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1" t="s">
        <v>62</v>
      </c>
      <c r="B32" s="23">
        <f>B11/('1'!B40/10)</f>
        <v>3.6737422337557066</v>
      </c>
      <c r="C32" s="23">
        <f>C11/('1'!C40/10)</f>
        <v>2.7421796032345394</v>
      </c>
      <c r="D32" s="23">
        <f>D11/('1'!E40/10)</f>
        <v>3.0157309544326489</v>
      </c>
      <c r="E32" s="23">
        <f>E11/('1'!E40/10)</f>
        <v>0.22629560620402744</v>
      </c>
      <c r="F32" s="23">
        <f>F11/('1'!G40/10)</f>
        <v>0.64666945666439679</v>
      </c>
      <c r="G32" s="23">
        <f>G11/('1'!G40/10)</f>
        <v>0.10146145016541877</v>
      </c>
      <c r="H32" s="23" t="e">
        <f>H11/('1'!H40/10)</f>
        <v>#DIV/0!</v>
      </c>
      <c r="I32" s="23" t="e">
        <f>I11/('1'!I40/10)</f>
        <v>#DIV/0!</v>
      </c>
      <c r="J32" s="13"/>
      <c r="K32" s="13"/>
      <c r="L32" s="13"/>
      <c r="M32" s="13"/>
      <c r="N32" s="13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11" t="s">
        <v>70</v>
      </c>
      <c r="B33" s="2">
        <f>'1'!B40/10</f>
        <v>120507090</v>
      </c>
      <c r="C33" s="2">
        <f>'1'!C40/10</f>
        <v>166280502</v>
      </c>
      <c r="D33" s="2">
        <f>'1'!D40/10</f>
        <v>166280502</v>
      </c>
      <c r="E33" s="2">
        <f>'1'!E40/10</f>
        <v>166280502</v>
      </c>
      <c r="F33" s="2">
        <f>'1'!F40/10</f>
        <v>199536602</v>
      </c>
      <c r="G33" s="2">
        <f>'1'!G40/10</f>
        <v>199536602</v>
      </c>
      <c r="H33" s="2">
        <f>'1'!H40/10</f>
        <v>0</v>
      </c>
      <c r="I33" s="2">
        <f>'1'!I40/10</f>
        <v>0</v>
      </c>
      <c r="J33" s="13"/>
      <c r="K33" s="13"/>
      <c r="L33" s="13"/>
      <c r="M33" s="13"/>
      <c r="N33" s="1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13"/>
      <c r="I34" s="13"/>
      <c r="J34" s="13"/>
      <c r="K34" s="13"/>
      <c r="L34" s="13"/>
      <c r="M34" s="13"/>
      <c r="N34" s="1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13"/>
      <c r="I35" s="13"/>
      <c r="J35" s="13"/>
      <c r="K35" s="13"/>
      <c r="L35" s="13"/>
      <c r="M35" s="13"/>
      <c r="N35" s="1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13"/>
      <c r="I36" s="13"/>
      <c r="J36" s="13"/>
      <c r="K36" s="13"/>
      <c r="L36" s="13"/>
      <c r="M36" s="13"/>
      <c r="N36" s="1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13"/>
      <c r="I37" s="13"/>
      <c r="J37" s="13"/>
      <c r="K37" s="13"/>
      <c r="L37" s="13"/>
      <c r="M37" s="13"/>
      <c r="N37" s="1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13"/>
      <c r="I38" s="13"/>
      <c r="J38" s="13"/>
      <c r="K38" s="13"/>
      <c r="L38" s="13"/>
      <c r="M38" s="13"/>
      <c r="N38" s="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13"/>
      <c r="I39" s="13"/>
      <c r="J39" s="13"/>
      <c r="K39" s="13"/>
      <c r="L39" s="13"/>
      <c r="M39" s="13"/>
      <c r="N39" s="1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4.5" customWidth="1"/>
    <col min="2" max="2" width="12.75" customWidth="1"/>
    <col min="3" max="3" width="13.375" customWidth="1"/>
    <col min="4" max="4" width="13.5" customWidth="1"/>
    <col min="5" max="5" width="11" customWidth="1"/>
    <col min="6" max="6" width="11.25" customWidth="1"/>
    <col min="7" max="7" width="13" customWidth="1"/>
    <col min="8" max="26" width="7.625" customWidth="1"/>
  </cols>
  <sheetData>
    <row r="1" spans="1:7" x14ac:dyDescent="0.25">
      <c r="A1" s="1" t="s">
        <v>0</v>
      </c>
    </row>
    <row r="2" spans="1:7" x14ac:dyDescent="0.25">
      <c r="A2" s="1" t="s">
        <v>77</v>
      </c>
    </row>
    <row r="3" spans="1:7" x14ac:dyDescent="0.25">
      <c r="A3" s="1" t="s">
        <v>3</v>
      </c>
    </row>
    <row r="4" spans="1:7" ht="15.75" x14ac:dyDescent="0.25">
      <c r="B4" s="4" t="s">
        <v>5</v>
      </c>
      <c r="C4" s="4" t="s">
        <v>6</v>
      </c>
      <c r="D4" s="5" t="s">
        <v>5</v>
      </c>
      <c r="E4" s="4" t="s">
        <v>7</v>
      </c>
      <c r="F4" s="4" t="s">
        <v>6</v>
      </c>
      <c r="G4" s="4" t="s">
        <v>5</v>
      </c>
    </row>
    <row r="5" spans="1:7" ht="15.75" x14ac:dyDescent="0.25"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</row>
    <row r="6" spans="1:7" x14ac:dyDescent="0.25">
      <c r="A6" s="14" t="s">
        <v>78</v>
      </c>
      <c r="B6" s="28">
        <f>'2'!B24/'1'!B19</f>
        <v>1.4967049809628217E-2</v>
      </c>
      <c r="C6" s="28">
        <f>'2'!C24/'1'!C19</f>
        <v>1.305542060734451E-2</v>
      </c>
      <c r="D6" s="28">
        <f>'2'!D24/'1'!D19</f>
        <v>2.0769723687065898E-2</v>
      </c>
      <c r="E6" s="28">
        <f>'2'!E24/'1'!E19</f>
        <v>5.596955876019884E-3</v>
      </c>
      <c r="F6" s="28">
        <f>'2'!F24/'1'!F19</f>
        <v>1.3162166210838702E-2</v>
      </c>
      <c r="G6" s="28">
        <f>'2'!G24/'1'!G19</f>
        <v>1.9489623487621403E-2</v>
      </c>
    </row>
    <row r="7" spans="1:7" x14ac:dyDescent="0.25">
      <c r="A7" s="14" t="s">
        <v>79</v>
      </c>
      <c r="B7" s="28">
        <f>'2'!B24/'1'!B39</f>
        <v>4.848887622782664E-2</v>
      </c>
      <c r="C7" s="28">
        <f>'2'!C24/'1'!C39</f>
        <v>4.1833920482398951E-2</v>
      </c>
      <c r="D7" s="28">
        <f>'2'!D24/'1'!D39</f>
        <v>6.6069386986894935E-2</v>
      </c>
      <c r="E7" s="28">
        <f>'2'!E24/'1'!E39</f>
        <v>1.8412001129914722E-2</v>
      </c>
      <c r="F7" s="28">
        <f>'2'!F24/'1'!F39</f>
        <v>4.3237476140968234E-2</v>
      </c>
      <c r="G7" s="28">
        <f>'2'!G24/'1'!G39</f>
        <v>6.4499694288148945E-2</v>
      </c>
    </row>
    <row r="8" spans="1:7" x14ac:dyDescent="0.25">
      <c r="A8" s="14" t="s">
        <v>80</v>
      </c>
      <c r="B8" s="28">
        <f>'1'!B24/'1'!B39</f>
        <v>1.511662880154423</v>
      </c>
      <c r="C8" s="28">
        <f>'1'!C24/'1'!C39</f>
        <v>1.5731553874769371</v>
      </c>
      <c r="D8" s="28">
        <f>'1'!D24/'1'!D39</f>
        <v>1.5092953294926152</v>
      </c>
      <c r="E8" s="28">
        <f>'1'!E24/'1'!E39</f>
        <v>2.0281707555649486</v>
      </c>
      <c r="F8" s="28">
        <f>'1'!F24/'1'!F39</f>
        <v>2.0247011999030153</v>
      </c>
      <c r="G8" s="28">
        <f>'1'!G24/'1'!G39</f>
        <v>1.9840614807350936</v>
      </c>
    </row>
    <row r="9" spans="1:7" x14ac:dyDescent="0.25">
      <c r="A9" s="14" t="s">
        <v>81</v>
      </c>
      <c r="B9" s="29">
        <f>'1'!B13/'1'!B28</f>
        <v>2.1791149441834747</v>
      </c>
      <c r="C9" s="29">
        <f>'1'!C13/'1'!C28</f>
        <v>2.5101402548439347</v>
      </c>
      <c r="D9" s="29">
        <f>'1'!D13/'1'!D28</f>
        <v>2.3307501436815969</v>
      </c>
      <c r="E9" s="29">
        <f>'1'!E13/'1'!E28</f>
        <v>6.2596008280697433</v>
      </c>
      <c r="F9" s="29">
        <f>'1'!F13/'1'!F28</f>
        <v>6.2697418059544514</v>
      </c>
      <c r="G9" s="29">
        <f>'1'!G13/'1'!G28</f>
        <v>5.1076034921775886</v>
      </c>
    </row>
    <row r="10" spans="1:7" x14ac:dyDescent="0.25">
      <c r="A10" s="14" t="s">
        <v>82</v>
      </c>
      <c r="B10" s="28">
        <f>'2'!B24/'2'!B6</f>
        <v>0.11368764315728812</v>
      </c>
      <c r="C10" s="28">
        <f>'2'!C24/'2'!C6</f>
        <v>0.13658262063838947</v>
      </c>
      <c r="D10" s="28">
        <f>'2'!D24/'2'!D6</f>
        <v>0.1482617070047402</v>
      </c>
      <c r="E10" s="28">
        <f>'2'!E24/'2'!E6</f>
        <v>0.1305335588394039</v>
      </c>
      <c r="F10" s="28">
        <f>'2'!F24/'2'!F6</f>
        <v>0.15215353751260427</v>
      </c>
      <c r="G10" s="28">
        <f>'2'!G24/'2'!G6</f>
        <v>0.15716051493250094</v>
      </c>
    </row>
    <row r="11" spans="1:7" x14ac:dyDescent="0.25">
      <c r="A11" s="14" t="s">
        <v>83</v>
      </c>
      <c r="B11" s="28">
        <f>'2'!B14/'2'!B6</f>
        <v>0.34004360577268061</v>
      </c>
      <c r="C11" s="28">
        <f>'2'!C14/'2'!C6</f>
        <v>0.34344215511959619</v>
      </c>
      <c r="D11" s="28">
        <f>'2'!D14/'2'!D6</f>
        <v>0.36711115091542362</v>
      </c>
      <c r="E11" s="28">
        <f>'2'!E14/'2'!E6</f>
        <v>0.36351540040120345</v>
      </c>
      <c r="F11" s="28">
        <f>'2'!F14/'2'!F6</f>
        <v>0.37036581958854997</v>
      </c>
      <c r="G11" s="28">
        <f>'2'!G14/'2'!G6</f>
        <v>0.38014001612658771</v>
      </c>
    </row>
    <row r="12" spans="1:7" x14ac:dyDescent="0.25">
      <c r="A12" s="14" t="s">
        <v>84</v>
      </c>
      <c r="B12" s="30">
        <f>'2'!B24/('1'!B39+'1'!B24)</f>
        <v>1.9305487456519416E-2</v>
      </c>
      <c r="C12" s="30">
        <f>'2'!C24/('1'!C39+'1'!C24)</f>
        <v>1.6257829078646695E-2</v>
      </c>
      <c r="D12" s="30">
        <f>'2'!D24/('1'!D39+'1'!D24)</f>
        <v>2.6329856916544894E-2</v>
      </c>
      <c r="E12" s="31">
        <f>'2'!E24/('1'!E39+'1'!E24)</f>
        <v>6.0802387368937196E-3</v>
      </c>
      <c r="F12" s="31">
        <f>'2'!F24/('1'!F39+'1'!F24)</f>
        <v>1.4294792537641276E-2</v>
      </c>
      <c r="G12" s="31">
        <f>'2'!G24/('1'!G39+'1'!G24)</f>
        <v>2.1614733712611075E-2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2020-04-11T14:56:46Z</dcterms:modified>
</cp:coreProperties>
</file>