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njwBlBIyh7v3S0gc46n+CO5h/sA=="/>
    </ext>
  </extLst>
</workbook>
</file>

<file path=xl/calcChain.xml><?xml version="1.0" encoding="utf-8"?>
<calcChain xmlns="http://schemas.openxmlformats.org/spreadsheetml/2006/main">
  <c r="B10" i="4" l="1"/>
  <c r="D9" i="4"/>
  <c r="C9" i="4"/>
  <c r="J33" i="3"/>
  <c r="I33" i="3"/>
  <c r="H33" i="3"/>
  <c r="G33" i="3"/>
  <c r="F33" i="3"/>
  <c r="E33" i="3"/>
  <c r="D33" i="3"/>
  <c r="C33" i="3"/>
  <c r="B33" i="3"/>
  <c r="G32" i="3"/>
  <c r="C32" i="3"/>
  <c r="I28" i="3"/>
  <c r="I30" i="3" s="1"/>
  <c r="E28" i="3"/>
  <c r="E30" i="3" s="1"/>
  <c r="J26" i="3"/>
  <c r="J28" i="3" s="1"/>
  <c r="J30" i="3" s="1"/>
  <c r="I26" i="3"/>
  <c r="H26" i="3"/>
  <c r="G26" i="3"/>
  <c r="F26" i="3"/>
  <c r="F28" i="3" s="1"/>
  <c r="F30" i="3" s="1"/>
  <c r="E26" i="3"/>
  <c r="D26" i="3"/>
  <c r="C26" i="3"/>
  <c r="B26" i="3"/>
  <c r="B28" i="3" s="1"/>
  <c r="B30" i="3" s="1"/>
  <c r="J18" i="3"/>
  <c r="I18" i="3"/>
  <c r="H18" i="3"/>
  <c r="G18" i="3"/>
  <c r="F18" i="3"/>
  <c r="E18" i="3"/>
  <c r="D18" i="3"/>
  <c r="C18" i="3"/>
  <c r="B18" i="3"/>
  <c r="J11" i="3"/>
  <c r="J32" i="3" s="1"/>
  <c r="I11" i="3"/>
  <c r="I32" i="3" s="1"/>
  <c r="H11" i="3"/>
  <c r="H28" i="3" s="1"/>
  <c r="H30" i="3" s="1"/>
  <c r="G11" i="3"/>
  <c r="G28" i="3" s="1"/>
  <c r="G30" i="3" s="1"/>
  <c r="F11" i="3"/>
  <c r="F32" i="3" s="1"/>
  <c r="E11" i="3"/>
  <c r="E32" i="3" s="1"/>
  <c r="D11" i="3"/>
  <c r="D28" i="3" s="1"/>
  <c r="D30" i="3" s="1"/>
  <c r="C11" i="3"/>
  <c r="C28" i="3" s="1"/>
  <c r="C30" i="3" s="1"/>
  <c r="B11" i="3"/>
  <c r="B32" i="3" s="1"/>
  <c r="J30" i="2"/>
  <c r="I30" i="2"/>
  <c r="H30" i="2"/>
  <c r="G30" i="2"/>
  <c r="F30" i="2"/>
  <c r="E30" i="2"/>
  <c r="D30" i="2"/>
  <c r="C30" i="2"/>
  <c r="B30" i="2"/>
  <c r="J24" i="2"/>
  <c r="I24" i="2"/>
  <c r="H24" i="2"/>
  <c r="G24" i="2"/>
  <c r="F24" i="2"/>
  <c r="E24" i="2"/>
  <c r="D24" i="2"/>
  <c r="C24" i="2"/>
  <c r="B24" i="2"/>
  <c r="H14" i="2"/>
  <c r="H18" i="2" s="1"/>
  <c r="H21" i="2" s="1"/>
  <c r="H23" i="2" s="1"/>
  <c r="H27" i="2" s="1"/>
  <c r="H29" i="2" s="1"/>
  <c r="D14" i="2"/>
  <c r="C12" i="4" s="1"/>
  <c r="J10" i="2"/>
  <c r="I10" i="2"/>
  <c r="I14" i="2" s="1"/>
  <c r="I18" i="2" s="1"/>
  <c r="I21" i="2" s="1"/>
  <c r="I23" i="2" s="1"/>
  <c r="I27" i="2" s="1"/>
  <c r="I29" i="2" s="1"/>
  <c r="H10" i="2"/>
  <c r="G10" i="2"/>
  <c r="F10" i="2"/>
  <c r="E10" i="2"/>
  <c r="E14" i="2" s="1"/>
  <c r="D10" i="2"/>
  <c r="C10" i="2"/>
  <c r="B10" i="2"/>
  <c r="J8" i="2"/>
  <c r="J14" i="2" s="1"/>
  <c r="J18" i="2" s="1"/>
  <c r="J21" i="2" s="1"/>
  <c r="J23" i="2" s="1"/>
  <c r="J27" i="2" s="1"/>
  <c r="J29" i="2" s="1"/>
  <c r="I8" i="2"/>
  <c r="H8" i="2"/>
  <c r="G8" i="2"/>
  <c r="G14" i="2" s="1"/>
  <c r="F8" i="2"/>
  <c r="F14" i="2" s="1"/>
  <c r="E8" i="2"/>
  <c r="D8" i="2"/>
  <c r="C8" i="2"/>
  <c r="C14" i="2" s="1"/>
  <c r="C18" i="2" s="1"/>
  <c r="C21" i="2" s="1"/>
  <c r="C23" i="2" s="1"/>
  <c r="C27" i="2" s="1"/>
  <c r="C29" i="2" s="1"/>
  <c r="B8" i="2"/>
  <c r="B14" i="2" s="1"/>
  <c r="J43" i="1"/>
  <c r="I43" i="1"/>
  <c r="H43" i="1"/>
  <c r="G43" i="1"/>
  <c r="F43" i="1"/>
  <c r="E43" i="1"/>
  <c r="D43" i="1"/>
  <c r="C43" i="1"/>
  <c r="B43" i="1"/>
  <c r="I42" i="1"/>
  <c r="H42" i="1"/>
  <c r="E42" i="1"/>
  <c r="D42" i="1"/>
  <c r="J34" i="1"/>
  <c r="J42" i="1" s="1"/>
  <c r="I34" i="1"/>
  <c r="H34" i="1"/>
  <c r="G34" i="1"/>
  <c r="F9" i="4" s="1"/>
  <c r="F34" i="1"/>
  <c r="E9" i="4" s="1"/>
  <c r="E34" i="1"/>
  <c r="D34" i="1"/>
  <c r="C34" i="1"/>
  <c r="C42" i="1" s="1"/>
  <c r="B34" i="1"/>
  <c r="B9" i="4" s="1"/>
  <c r="G32" i="1"/>
  <c r="G40" i="1" s="1"/>
  <c r="C32" i="1"/>
  <c r="C40" i="1" s="1"/>
  <c r="J25" i="1"/>
  <c r="I25" i="1"/>
  <c r="H25" i="1"/>
  <c r="H32" i="1" s="1"/>
  <c r="H40" i="1" s="1"/>
  <c r="G25" i="1"/>
  <c r="F25" i="1"/>
  <c r="E25" i="1"/>
  <c r="D25" i="1"/>
  <c r="D32" i="1" s="1"/>
  <c r="D40" i="1" s="1"/>
  <c r="C25" i="1"/>
  <c r="B25" i="1"/>
  <c r="J21" i="1"/>
  <c r="J32" i="1" s="1"/>
  <c r="J40" i="1" s="1"/>
  <c r="I21" i="1"/>
  <c r="I32" i="1" s="1"/>
  <c r="I40" i="1" s="1"/>
  <c r="H21" i="1"/>
  <c r="G21" i="1"/>
  <c r="F21" i="1"/>
  <c r="F32" i="1" s="1"/>
  <c r="F40" i="1" s="1"/>
  <c r="E21" i="1"/>
  <c r="E32" i="1" s="1"/>
  <c r="E40" i="1" s="1"/>
  <c r="D21" i="1"/>
  <c r="C21" i="1"/>
  <c r="B21" i="1"/>
  <c r="B32" i="1" s="1"/>
  <c r="B40" i="1" s="1"/>
  <c r="J17" i="1"/>
  <c r="F17" i="1"/>
  <c r="B17" i="1"/>
  <c r="J11" i="1"/>
  <c r="I11" i="1"/>
  <c r="H11" i="1"/>
  <c r="G11" i="1"/>
  <c r="F10" i="4" s="1"/>
  <c r="F11" i="1"/>
  <c r="E10" i="4" s="1"/>
  <c r="E11" i="1"/>
  <c r="D10" i="4" s="1"/>
  <c r="D11" i="1"/>
  <c r="C10" i="4" s="1"/>
  <c r="C11" i="1"/>
  <c r="C17" i="1" s="1"/>
  <c r="B11" i="1"/>
  <c r="J7" i="1"/>
  <c r="I7" i="1"/>
  <c r="I17" i="1" s="1"/>
  <c r="H7" i="1"/>
  <c r="H17" i="1" s="1"/>
  <c r="G7" i="1"/>
  <c r="F7" i="1"/>
  <c r="E7" i="1"/>
  <c r="E17" i="1" s="1"/>
  <c r="D7" i="1"/>
  <c r="D17" i="1" s="1"/>
  <c r="C7" i="1"/>
  <c r="B7" i="1"/>
  <c r="F12" i="4" l="1"/>
  <c r="G18" i="2"/>
  <c r="G21" i="2" s="1"/>
  <c r="G23" i="2" s="1"/>
  <c r="G27" i="2" s="1"/>
  <c r="B18" i="2"/>
  <c r="B21" i="2" s="1"/>
  <c r="B23" i="2" s="1"/>
  <c r="B27" i="2" s="1"/>
  <c r="B12" i="4"/>
  <c r="F18" i="2"/>
  <c r="F21" i="2" s="1"/>
  <c r="F23" i="2" s="1"/>
  <c r="F27" i="2" s="1"/>
  <c r="E12" i="4"/>
  <c r="D12" i="4"/>
  <c r="E18" i="2"/>
  <c r="E21" i="2" s="1"/>
  <c r="E23" i="2" s="1"/>
  <c r="E27" i="2" s="1"/>
  <c r="G17" i="1"/>
  <c r="H32" i="3"/>
  <c r="B42" i="1"/>
  <c r="F42" i="1"/>
  <c r="D18" i="2"/>
  <c r="D21" i="2" s="1"/>
  <c r="D23" i="2" s="1"/>
  <c r="D27" i="2" s="1"/>
  <c r="D32" i="3"/>
  <c r="G42" i="1"/>
  <c r="B13" i="4" l="1"/>
  <c r="B11" i="4"/>
  <c r="B7" i="4"/>
  <c r="B29" i="2"/>
  <c r="B8" i="4"/>
  <c r="F13" i="4"/>
  <c r="F11" i="4"/>
  <c r="F8" i="4"/>
  <c r="F7" i="4"/>
  <c r="G29" i="2"/>
  <c r="D11" i="4"/>
  <c r="D7" i="4"/>
  <c r="E29" i="2"/>
  <c r="D8" i="4"/>
  <c r="D13" i="4"/>
  <c r="C8" i="4"/>
  <c r="C11" i="4"/>
  <c r="C7" i="4"/>
  <c r="D29" i="2"/>
  <c r="C13" i="4"/>
  <c r="E11" i="4"/>
  <c r="E7" i="4"/>
  <c r="E13" i="4"/>
  <c r="E8" i="4"/>
  <c r="F29" i="2"/>
</calcChain>
</file>

<file path=xl/sharedStrings.xml><?xml version="1.0" encoding="utf-8"?>
<sst xmlns="http://schemas.openxmlformats.org/spreadsheetml/2006/main" count="120" uniqueCount="84">
  <si>
    <t>Yeakin Polymar Limited</t>
  </si>
  <si>
    <t>Income Statement</t>
  </si>
  <si>
    <t>Cash Flow Statement</t>
  </si>
  <si>
    <t>Balance Sheet</t>
  </si>
  <si>
    <t>As at quarter end</t>
  </si>
  <si>
    <t>Quarter 3</t>
  </si>
  <si>
    <t>Quarter 1</t>
  </si>
  <si>
    <t>Quarter 2</t>
  </si>
  <si>
    <t>Net Revenues</t>
  </si>
  <si>
    <t>ASSETS</t>
  </si>
  <si>
    <t>Net Cash Flows - Operating Activities</t>
  </si>
  <si>
    <t>Cash received from customers and others</t>
  </si>
  <si>
    <t>Cost of goods sold</t>
  </si>
  <si>
    <t>NON CURRENT ASSETS</t>
  </si>
  <si>
    <t>Cash paid to suppliers, employees and others</t>
  </si>
  <si>
    <t>Payment of interest and charge</t>
  </si>
  <si>
    <t>Gross Profit</t>
  </si>
  <si>
    <t>Income Tax Paid</t>
  </si>
  <si>
    <t>Property,Plant  and  Equipment</t>
  </si>
  <si>
    <t>Operating Incomes/Expenses</t>
  </si>
  <si>
    <t>Capital Work in Progress</t>
  </si>
  <si>
    <t>Administrative Expenses</t>
  </si>
  <si>
    <t>Net Cash Flows - Investment Activities</t>
  </si>
  <si>
    <t>Selling and Distribution Expenses</t>
  </si>
  <si>
    <t>CURRENT ASSETS</t>
  </si>
  <si>
    <t xml:space="preserve">Acquisition of Fixed Assets </t>
  </si>
  <si>
    <t>Operating Profit</t>
  </si>
  <si>
    <t>Investment in FDR</t>
  </si>
  <si>
    <t>Advances,  Deposits and Prepayments</t>
  </si>
  <si>
    <t>Non-Operating Income/(Expenses)</t>
  </si>
  <si>
    <t>Share capital in public offering</t>
  </si>
  <si>
    <t>Inventories</t>
  </si>
  <si>
    <t>Financial Expenses</t>
  </si>
  <si>
    <t>Accounts Receivables</t>
  </si>
  <si>
    <t>Finance &amp; other income</t>
  </si>
  <si>
    <t>Cash and Cash Equivalents</t>
  </si>
  <si>
    <t>Net Operating Profit</t>
  </si>
  <si>
    <t>Other Income</t>
  </si>
  <si>
    <t>Net Cash Flows - Financing Activities</t>
  </si>
  <si>
    <t>Increase/decrease of long term loan</t>
  </si>
  <si>
    <t>Liabilities and Capital</t>
  </si>
  <si>
    <t>Profit Before contribution to WPPF</t>
  </si>
  <si>
    <t>Increase/decrease of short term loan</t>
  </si>
  <si>
    <t>Issuance of ordinary shares</t>
  </si>
  <si>
    <t>Liabilities</t>
  </si>
  <si>
    <t>Contribution to WPPF</t>
  </si>
  <si>
    <t>Bonus share (Stock)</t>
  </si>
  <si>
    <t>Profit Before Taxation</t>
  </si>
  <si>
    <t>Cash payment for financial expenses</t>
  </si>
  <si>
    <t>Non Current Liabilities</t>
  </si>
  <si>
    <t>Provision for Taxation</t>
  </si>
  <si>
    <t>Current Tax</t>
  </si>
  <si>
    <t>Deferred Tax</t>
  </si>
  <si>
    <t>Long Term Portion of term loan</t>
  </si>
  <si>
    <t>Net Profit</t>
  </si>
  <si>
    <t>Net Change in Cash Flows</t>
  </si>
  <si>
    <t>Deferred Tax Liabilities</t>
  </si>
  <si>
    <t>Cash and Cash Equivalents at Beginning Period</t>
  </si>
  <si>
    <t>Cash and Cash Equivalents at End of Period</t>
  </si>
  <si>
    <t>Current Liabilities</t>
  </si>
  <si>
    <t>Earnings per share (par value Taka 10)</t>
  </si>
  <si>
    <t>Net Operating Cash Flow Per Share</t>
  </si>
  <si>
    <t>Current Portion of term loan</t>
  </si>
  <si>
    <t>Short Term loan</t>
  </si>
  <si>
    <t>Shares to Calculate EPS</t>
  </si>
  <si>
    <t>Shares to Calculate NOCFPS</t>
  </si>
  <si>
    <t>Trade and other payables</t>
  </si>
  <si>
    <t>Liabilities for WPPF</t>
  </si>
  <si>
    <t>Liabilities for expenses</t>
  </si>
  <si>
    <t>Shareholders’ Equity</t>
  </si>
  <si>
    <t>Share Capital</t>
  </si>
  <si>
    <t>General Reserve</t>
  </si>
  <si>
    <t>Tax Holiday Reserve</t>
  </si>
  <si>
    <t xml:space="preserve">Revaluation Surplus( retained earnings) 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</si>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</sst>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41" fontId="2" fillId="0" borderId="0" xfId="0" applyNumberFormat="1" applyFont="1"/>
    <xf numFmtId="0" fontId="1" fillId="0" borderId="0" xfId="0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5" fillId="0" borderId="0" xfId="0" applyNumberFormat="1" applyFont="1" applyAlignment="1"/>
    <xf numFmtId="0" fontId="6" fillId="0" borderId="0" xfId="0" applyFont="1"/>
    <xf numFmtId="41" fontId="5" fillId="0" borderId="1" xfId="0" applyNumberFormat="1" applyFont="1" applyBorder="1" applyAlignment="1"/>
    <xf numFmtId="0" fontId="7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1" fillId="2" borderId="2" xfId="0" applyNumberFormat="1" applyFont="1" applyFill="1" applyBorder="1"/>
    <xf numFmtId="41" fontId="1" fillId="0" borderId="3" xfId="0" applyNumberFormat="1" applyFont="1" applyBorder="1"/>
    <xf numFmtId="165" fontId="1" fillId="0" borderId="4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 applyAlignme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.875" customWidth="1"/>
    <col min="2" max="7" width="12.5" customWidth="1"/>
    <col min="8" max="8" width="13.5" customWidth="1"/>
    <col min="9" max="9" width="15.75" customWidth="1"/>
    <col min="10" max="10" width="13.75" customWidth="1"/>
    <col min="11" max="27" width="7.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  <c r="I4" s="5" t="s">
        <v>6</v>
      </c>
      <c r="J4" s="5" t="s">
        <v>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B5" s="7">
        <v>42825</v>
      </c>
      <c r="C5" s="8">
        <v>43008</v>
      </c>
      <c r="D5" s="7">
        <v>43100</v>
      </c>
      <c r="E5" s="7">
        <v>43190</v>
      </c>
      <c r="F5" s="7">
        <v>43373</v>
      </c>
      <c r="G5" s="7">
        <v>43465</v>
      </c>
      <c r="H5" s="7">
        <v>43555</v>
      </c>
      <c r="I5" s="7">
        <v>43738</v>
      </c>
      <c r="J5" s="8">
        <v>43830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5" t="s">
        <v>13</v>
      </c>
      <c r="B7" s="16">
        <f t="shared" ref="B7:J7" si="0">SUM(B8:B9)</f>
        <v>642053735</v>
      </c>
      <c r="C7" s="16">
        <f t="shared" si="0"/>
        <v>636979750</v>
      </c>
      <c r="D7" s="16">
        <f t="shared" si="0"/>
        <v>654280155</v>
      </c>
      <c r="E7" s="16">
        <f t="shared" si="0"/>
        <v>680902966</v>
      </c>
      <c r="F7" s="16">
        <f t="shared" si="0"/>
        <v>734417022</v>
      </c>
      <c r="G7" s="16">
        <f t="shared" si="0"/>
        <v>723012733</v>
      </c>
      <c r="H7" s="16">
        <f t="shared" si="0"/>
        <v>710567935</v>
      </c>
      <c r="I7" s="16">
        <f t="shared" si="0"/>
        <v>706482196</v>
      </c>
      <c r="J7" s="16">
        <f t="shared" si="0"/>
        <v>694043488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 t="s">
        <v>18</v>
      </c>
      <c r="B8" s="12">
        <v>418273130</v>
      </c>
      <c r="C8" s="12">
        <v>438323847</v>
      </c>
      <c r="D8" s="12">
        <v>430571715</v>
      </c>
      <c r="E8" s="12">
        <v>423112646</v>
      </c>
      <c r="F8" s="12">
        <v>693711493</v>
      </c>
      <c r="G8" s="12">
        <v>682307204</v>
      </c>
      <c r="H8" s="12">
        <v>669862406</v>
      </c>
      <c r="I8" s="2">
        <v>646222091</v>
      </c>
      <c r="J8" s="12">
        <v>633783383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 t="s">
        <v>20</v>
      </c>
      <c r="B9" s="12">
        <v>223780605</v>
      </c>
      <c r="C9" s="12">
        <v>198655903</v>
      </c>
      <c r="D9" s="12">
        <v>223708440</v>
      </c>
      <c r="E9" s="12">
        <v>257790320</v>
      </c>
      <c r="F9" s="12">
        <v>40705529</v>
      </c>
      <c r="G9" s="12">
        <v>40705529</v>
      </c>
      <c r="H9" s="12">
        <v>40705529</v>
      </c>
      <c r="I9" s="2">
        <v>60260105</v>
      </c>
      <c r="J9" s="12">
        <v>60260105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5" t="s">
        <v>24</v>
      </c>
      <c r="B11" s="16">
        <f t="shared" ref="B11:J11" si="1">SUM(B12:B15)</f>
        <v>454542097</v>
      </c>
      <c r="C11" s="16">
        <f t="shared" si="1"/>
        <v>455673563</v>
      </c>
      <c r="D11" s="16">
        <f t="shared" si="1"/>
        <v>443426341</v>
      </c>
      <c r="E11" s="16">
        <f t="shared" si="1"/>
        <v>445929674</v>
      </c>
      <c r="F11" s="16">
        <f t="shared" si="1"/>
        <v>379563084</v>
      </c>
      <c r="G11" s="16">
        <f t="shared" si="1"/>
        <v>455300356</v>
      </c>
      <c r="H11" s="16">
        <f t="shared" si="1"/>
        <v>482656219</v>
      </c>
      <c r="I11" s="16">
        <f t="shared" si="1"/>
        <v>469506570</v>
      </c>
      <c r="J11" s="16">
        <f t="shared" si="1"/>
        <v>467451050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 t="s">
        <v>28</v>
      </c>
      <c r="B12" s="12">
        <v>57492939</v>
      </c>
      <c r="C12" s="12">
        <v>114072111</v>
      </c>
      <c r="D12" s="12">
        <v>115178144</v>
      </c>
      <c r="E12" s="12">
        <v>114899849</v>
      </c>
      <c r="F12" s="12">
        <v>37276089</v>
      </c>
      <c r="G12" s="12">
        <v>36893974</v>
      </c>
      <c r="H12" s="12">
        <v>39175863</v>
      </c>
      <c r="I12" s="2">
        <v>45016159</v>
      </c>
      <c r="J12" s="12">
        <v>45186912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 t="s">
        <v>31</v>
      </c>
      <c r="B13" s="12">
        <v>129947066</v>
      </c>
      <c r="C13" s="12">
        <v>151217499</v>
      </c>
      <c r="D13" s="12">
        <v>157734643</v>
      </c>
      <c r="E13" s="12">
        <v>161845778</v>
      </c>
      <c r="F13" s="12">
        <v>171556691</v>
      </c>
      <c r="G13" s="12">
        <v>196061982</v>
      </c>
      <c r="H13" s="12">
        <v>205748705</v>
      </c>
      <c r="I13" s="2">
        <v>202845683</v>
      </c>
      <c r="J13" s="12">
        <v>202944822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2" t="s">
        <v>33</v>
      </c>
      <c r="B14" s="12">
        <v>138325825</v>
      </c>
      <c r="C14" s="12">
        <v>159952883</v>
      </c>
      <c r="D14" s="12">
        <v>151916435</v>
      </c>
      <c r="E14" s="12">
        <v>164967897</v>
      </c>
      <c r="F14" s="12">
        <v>167939449</v>
      </c>
      <c r="G14" s="12">
        <v>217819144</v>
      </c>
      <c r="H14" s="12">
        <v>235221603</v>
      </c>
      <c r="I14" s="2">
        <v>218894330</v>
      </c>
      <c r="J14" s="12">
        <v>217040364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2" t="s">
        <v>35</v>
      </c>
      <c r="B15" s="12">
        <v>128776267</v>
      </c>
      <c r="C15" s="12">
        <v>30431070</v>
      </c>
      <c r="D15" s="12">
        <v>18597119</v>
      </c>
      <c r="E15" s="12">
        <v>4216150</v>
      </c>
      <c r="F15" s="12">
        <v>2790855</v>
      </c>
      <c r="G15" s="12">
        <v>4525256</v>
      </c>
      <c r="H15" s="12">
        <v>2510048</v>
      </c>
      <c r="I15" s="2">
        <v>2750398</v>
      </c>
      <c r="J15" s="12">
        <v>2278952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6"/>
      <c r="B17" s="16">
        <f t="shared" ref="B17:J17" si="2">SUM(B7,B11)</f>
        <v>1096595832</v>
      </c>
      <c r="C17" s="16">
        <f t="shared" si="2"/>
        <v>1092653313</v>
      </c>
      <c r="D17" s="16">
        <f t="shared" si="2"/>
        <v>1097706496</v>
      </c>
      <c r="E17" s="16">
        <f t="shared" si="2"/>
        <v>1126832640</v>
      </c>
      <c r="F17" s="16">
        <f t="shared" si="2"/>
        <v>1113980106</v>
      </c>
      <c r="G17" s="16">
        <f t="shared" si="2"/>
        <v>1178313089</v>
      </c>
      <c r="H17" s="16">
        <f t="shared" si="2"/>
        <v>1193224154</v>
      </c>
      <c r="I17" s="16">
        <f t="shared" si="2"/>
        <v>1175988766</v>
      </c>
      <c r="J17" s="16">
        <f t="shared" si="2"/>
        <v>1161494538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x14ac:dyDescent="0.25">
      <c r="A19" s="20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x14ac:dyDescent="0.25">
      <c r="A20" s="21" t="s">
        <v>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15" t="s">
        <v>49</v>
      </c>
      <c r="B21" s="16">
        <f t="shared" ref="B21:J21" si="3">SUM(B22:B23)</f>
        <v>46355066</v>
      </c>
      <c r="C21" s="16">
        <f t="shared" si="3"/>
        <v>47174699</v>
      </c>
      <c r="D21" s="16">
        <f t="shared" si="3"/>
        <v>47432387</v>
      </c>
      <c r="E21" s="16">
        <f t="shared" si="3"/>
        <v>52451737</v>
      </c>
      <c r="F21" s="16">
        <f t="shared" si="3"/>
        <v>59633056</v>
      </c>
      <c r="G21" s="16">
        <f t="shared" si="3"/>
        <v>59111942</v>
      </c>
      <c r="H21" s="16">
        <f t="shared" si="3"/>
        <v>61627437</v>
      </c>
      <c r="I21" s="16">
        <f t="shared" si="3"/>
        <v>63897540</v>
      </c>
      <c r="J21" s="16">
        <f t="shared" si="3"/>
        <v>67935386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 t="s">
        <v>53</v>
      </c>
      <c r="B22" s="12">
        <v>18311294</v>
      </c>
      <c r="C22" s="12">
        <v>14674469</v>
      </c>
      <c r="D22" s="12">
        <v>13616521</v>
      </c>
      <c r="E22" s="12">
        <v>17292749</v>
      </c>
      <c r="F22" s="12">
        <v>6957765</v>
      </c>
      <c r="G22" s="12">
        <v>4109710</v>
      </c>
      <c r="H22" s="12">
        <v>4280559</v>
      </c>
      <c r="I22" s="2">
        <v>2677130</v>
      </c>
      <c r="J22" s="12">
        <v>5454925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 t="s">
        <v>56</v>
      </c>
      <c r="B23" s="12">
        <v>28043772</v>
      </c>
      <c r="C23" s="12">
        <v>32500230</v>
      </c>
      <c r="D23" s="12">
        <v>33815866</v>
      </c>
      <c r="E23" s="12">
        <v>35158988</v>
      </c>
      <c r="F23" s="12">
        <v>52675291</v>
      </c>
      <c r="G23" s="12">
        <v>55002232</v>
      </c>
      <c r="H23" s="12">
        <v>57346878</v>
      </c>
      <c r="I23" s="2">
        <v>61220410</v>
      </c>
      <c r="J23" s="12">
        <v>62480461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15" t="s">
        <v>59</v>
      </c>
      <c r="B25" s="16">
        <f t="shared" ref="B25:J25" si="4">SUM(B26:B30)</f>
        <v>197412611</v>
      </c>
      <c r="C25" s="16">
        <f t="shared" si="4"/>
        <v>193984421</v>
      </c>
      <c r="D25" s="16">
        <f t="shared" si="4"/>
        <v>196785359</v>
      </c>
      <c r="E25" s="16">
        <f t="shared" si="4"/>
        <v>219084346</v>
      </c>
      <c r="F25" s="16">
        <f t="shared" si="4"/>
        <v>204097375</v>
      </c>
      <c r="G25" s="16">
        <f t="shared" si="4"/>
        <v>263036744</v>
      </c>
      <c r="H25" s="16">
        <f t="shared" si="4"/>
        <v>270886662</v>
      </c>
      <c r="I25" s="16">
        <f t="shared" si="4"/>
        <v>246069685</v>
      </c>
      <c r="J25" s="16">
        <f t="shared" si="4"/>
        <v>228301445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 t="s">
        <v>62</v>
      </c>
      <c r="B26" s="12">
        <v>10723776</v>
      </c>
      <c r="C26" s="12">
        <v>10723776</v>
      </c>
      <c r="D26" s="12">
        <v>10723776</v>
      </c>
      <c r="E26" s="12">
        <v>19421136</v>
      </c>
      <c r="F26" s="12">
        <v>11385588</v>
      </c>
      <c r="G26" s="12">
        <v>11385588</v>
      </c>
      <c r="H26" s="12">
        <v>12576876</v>
      </c>
      <c r="I26" s="2">
        <v>11385588</v>
      </c>
      <c r="J26" s="12">
        <v>5692794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 t="s">
        <v>63</v>
      </c>
      <c r="B27" s="12">
        <v>103215761</v>
      </c>
      <c r="C27" s="12">
        <v>108859188</v>
      </c>
      <c r="D27" s="12">
        <v>113482356</v>
      </c>
      <c r="E27" s="12">
        <v>127044315</v>
      </c>
      <c r="F27" s="12">
        <v>139372395</v>
      </c>
      <c r="G27" s="12">
        <v>203199532</v>
      </c>
      <c r="H27" s="12">
        <v>209973521</v>
      </c>
      <c r="I27" s="2">
        <v>179974424</v>
      </c>
      <c r="J27" s="12">
        <v>177611918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 t="s">
        <v>66</v>
      </c>
      <c r="B28" s="12">
        <v>3465216</v>
      </c>
      <c r="C28" s="12">
        <v>2765879</v>
      </c>
      <c r="D28" s="12">
        <v>1622174</v>
      </c>
      <c r="E28" s="12">
        <v>1836200</v>
      </c>
      <c r="F28" s="12">
        <v>1454613</v>
      </c>
      <c r="G28" s="12">
        <v>62261</v>
      </c>
      <c r="H28" s="12">
        <v>473288</v>
      </c>
      <c r="I28" s="2">
        <v>1578953</v>
      </c>
      <c r="J28" s="12">
        <v>1700277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2" t="s">
        <v>67</v>
      </c>
      <c r="B29" s="12">
        <v>5327128</v>
      </c>
      <c r="C29" s="12">
        <v>2212254</v>
      </c>
      <c r="D29" s="12">
        <v>2345224</v>
      </c>
      <c r="E29" s="12">
        <v>2465745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 t="s">
        <v>68</v>
      </c>
      <c r="B30" s="12">
        <v>74680730</v>
      </c>
      <c r="C30" s="12">
        <v>69423324</v>
      </c>
      <c r="D30" s="12">
        <v>68611829</v>
      </c>
      <c r="E30" s="12">
        <v>68316950</v>
      </c>
      <c r="F30" s="12">
        <v>51884779</v>
      </c>
      <c r="G30" s="12">
        <v>48389363</v>
      </c>
      <c r="H30" s="12">
        <v>47862977</v>
      </c>
      <c r="I30" s="2">
        <v>53130720</v>
      </c>
      <c r="J30" s="12">
        <v>43296456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16"/>
      <c r="B31" s="16"/>
      <c r="C31" s="16"/>
      <c r="D31" s="16"/>
      <c r="E31" s="2"/>
      <c r="F31" s="1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16"/>
      <c r="B32" s="16">
        <f t="shared" ref="B32:J32" si="5">SUM(B21,B25)</f>
        <v>243767677</v>
      </c>
      <c r="C32" s="16">
        <f t="shared" si="5"/>
        <v>241159120</v>
      </c>
      <c r="D32" s="16">
        <f t="shared" si="5"/>
        <v>244217746</v>
      </c>
      <c r="E32" s="16">
        <f t="shared" si="5"/>
        <v>271536083</v>
      </c>
      <c r="F32" s="16">
        <f t="shared" si="5"/>
        <v>263730431</v>
      </c>
      <c r="G32" s="16">
        <f t="shared" si="5"/>
        <v>322148686</v>
      </c>
      <c r="H32" s="16">
        <f t="shared" si="5"/>
        <v>332514099</v>
      </c>
      <c r="I32" s="16">
        <f t="shared" si="5"/>
        <v>309967225</v>
      </c>
      <c r="J32" s="16">
        <f t="shared" si="5"/>
        <v>296236831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16"/>
      <c r="B33" s="16"/>
      <c r="C33" s="16"/>
      <c r="D33" s="16"/>
      <c r="E33" s="2"/>
      <c r="F33" s="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15" t="s">
        <v>69</v>
      </c>
      <c r="B34" s="16">
        <f t="shared" ref="B34:J34" si="6">SUM(B35:B38)</f>
        <v>852828155</v>
      </c>
      <c r="C34" s="16">
        <f t="shared" si="6"/>
        <v>851494194</v>
      </c>
      <c r="D34" s="16">
        <f t="shared" si="6"/>
        <v>853488749</v>
      </c>
      <c r="E34" s="16">
        <f t="shared" si="6"/>
        <v>855296556</v>
      </c>
      <c r="F34" s="16">
        <f t="shared" si="6"/>
        <v>850249674</v>
      </c>
      <c r="G34" s="16">
        <f t="shared" si="6"/>
        <v>856164403</v>
      </c>
      <c r="H34" s="16">
        <f t="shared" si="6"/>
        <v>860710054</v>
      </c>
      <c r="I34" s="16">
        <f t="shared" si="6"/>
        <v>866021541</v>
      </c>
      <c r="J34" s="16">
        <f t="shared" si="6"/>
        <v>865257707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 t="s">
        <v>70</v>
      </c>
      <c r="B35" s="12">
        <v>649000000</v>
      </c>
      <c r="C35" s="12">
        <v>649000000</v>
      </c>
      <c r="D35" s="12">
        <v>649000000</v>
      </c>
      <c r="E35" s="12">
        <v>681450000</v>
      </c>
      <c r="F35" s="12">
        <v>681450000</v>
      </c>
      <c r="G35" s="12">
        <v>681450000</v>
      </c>
      <c r="H35" s="12">
        <v>701893500</v>
      </c>
      <c r="I35" s="2">
        <v>701893500</v>
      </c>
      <c r="J35" s="12">
        <v>736988170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12" t="s">
        <v>71</v>
      </c>
      <c r="B36" s="12">
        <v>8357000</v>
      </c>
      <c r="C36" s="12">
        <v>8357000</v>
      </c>
      <c r="D36" s="12">
        <v>8357000</v>
      </c>
      <c r="E36" s="12">
        <v>8357000</v>
      </c>
      <c r="F36" s="12">
        <v>8357000</v>
      </c>
      <c r="G36" s="12">
        <v>8357000</v>
      </c>
      <c r="H36" s="12">
        <v>8357000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12" t="s">
        <v>72</v>
      </c>
      <c r="B37" s="12">
        <v>24159453</v>
      </c>
      <c r="C37" s="12">
        <v>24159453</v>
      </c>
      <c r="D37" s="12">
        <v>24159453</v>
      </c>
      <c r="E37" s="12">
        <v>24159453</v>
      </c>
      <c r="F37" s="12">
        <v>24159453</v>
      </c>
      <c r="G37" s="12">
        <v>24159453</v>
      </c>
      <c r="H37" s="12">
        <v>24159453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 t="s">
        <v>73</v>
      </c>
      <c r="B38" s="12">
        <v>171311702</v>
      </c>
      <c r="C38" s="12">
        <v>169977741</v>
      </c>
      <c r="D38" s="12">
        <v>171972296</v>
      </c>
      <c r="E38" s="12">
        <v>141330103</v>
      </c>
      <c r="F38" s="12">
        <v>136283221</v>
      </c>
      <c r="G38" s="12">
        <v>142197950</v>
      </c>
      <c r="H38" s="12">
        <v>126300101</v>
      </c>
      <c r="I38" s="2">
        <v>164128041</v>
      </c>
      <c r="J38" s="12">
        <v>128269537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16"/>
      <c r="B40" s="16">
        <f>SUM(B32,B34)</f>
        <v>1096595832</v>
      </c>
      <c r="C40" s="16">
        <f>SUM(C32,C34)-1</f>
        <v>1092653313</v>
      </c>
      <c r="D40" s="16">
        <f>SUM(D32,D34)</f>
        <v>1097706495</v>
      </c>
      <c r="E40" s="16">
        <f t="shared" ref="E40:F40" si="7">SUM(E32,E34)+1</f>
        <v>1126832640</v>
      </c>
      <c r="F40" s="16">
        <f t="shared" si="7"/>
        <v>1113980106</v>
      </c>
      <c r="G40" s="16">
        <f>SUM(G32,G34)</f>
        <v>1178313089</v>
      </c>
      <c r="H40" s="16">
        <f>SUM(H32,H34)+1</f>
        <v>1193224154</v>
      </c>
      <c r="I40" s="16">
        <f t="shared" ref="I40:J40" si="8">SUM(I32,I34)</f>
        <v>1175988766</v>
      </c>
      <c r="J40" s="16">
        <f t="shared" si="8"/>
        <v>1161494538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10" t="s">
        <v>74</v>
      </c>
      <c r="B42" s="25">
        <f t="shared" ref="B42:J42" si="9">B34/(B35/10)</f>
        <v>13.140649537750384</v>
      </c>
      <c r="C42" s="25">
        <f t="shared" si="9"/>
        <v>13.120095439137135</v>
      </c>
      <c r="D42" s="25">
        <f t="shared" si="9"/>
        <v>13.150828181818182</v>
      </c>
      <c r="E42" s="25">
        <f t="shared" si="9"/>
        <v>12.551127096632181</v>
      </c>
      <c r="F42" s="25">
        <f t="shared" si="9"/>
        <v>12.477066167730575</v>
      </c>
      <c r="G42" s="25">
        <f t="shared" si="9"/>
        <v>12.563862396360701</v>
      </c>
      <c r="H42" s="25">
        <f t="shared" si="9"/>
        <v>12.262687345017442</v>
      </c>
      <c r="I42" s="25">
        <f t="shared" si="9"/>
        <v>12.33836103340464</v>
      </c>
      <c r="J42" s="25">
        <f t="shared" si="9"/>
        <v>11.740455847479886</v>
      </c>
      <c r="K42" s="2"/>
      <c r="L42" s="2"/>
      <c r="M42" s="2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 x14ac:dyDescent="0.25">
      <c r="A43" s="10" t="s">
        <v>75</v>
      </c>
      <c r="B43" s="2">
        <f t="shared" ref="B43:J43" si="10">B35/10</f>
        <v>64900000</v>
      </c>
      <c r="C43" s="2">
        <f t="shared" si="10"/>
        <v>64900000</v>
      </c>
      <c r="D43" s="2">
        <f t="shared" si="10"/>
        <v>64900000</v>
      </c>
      <c r="E43" s="2">
        <f t="shared" si="10"/>
        <v>68145000</v>
      </c>
      <c r="F43" s="2">
        <f t="shared" si="10"/>
        <v>68145000</v>
      </c>
      <c r="G43" s="2">
        <f t="shared" si="10"/>
        <v>68145000</v>
      </c>
      <c r="H43" s="2">
        <f t="shared" si="10"/>
        <v>70189350</v>
      </c>
      <c r="I43" s="2">
        <f t="shared" si="10"/>
        <v>70189350</v>
      </c>
      <c r="J43" s="2">
        <f t="shared" si="10"/>
        <v>73698817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6.375" customWidth="1"/>
    <col min="2" max="2" width="13.5" customWidth="1"/>
    <col min="3" max="4" width="12.75" customWidth="1"/>
    <col min="5" max="5" width="12.5" customWidth="1"/>
    <col min="6" max="7" width="12.75" customWidth="1"/>
    <col min="8" max="8" width="13.75" customWidth="1"/>
    <col min="9" max="9" width="14.25" customWidth="1"/>
    <col min="10" max="10" width="10.875" customWidth="1"/>
    <col min="11" max="27" width="7.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3" t="s">
        <v>1</v>
      </c>
      <c r="B2" s="4"/>
      <c r="C2" s="4"/>
      <c r="D2" s="4"/>
      <c r="E2" s="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x14ac:dyDescent="0.25">
      <c r="A3" s="3" t="s">
        <v>4</v>
      </c>
      <c r="B3" s="4"/>
      <c r="C3" s="4"/>
      <c r="D3" s="4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  <c r="I4" s="5" t="s">
        <v>6</v>
      </c>
      <c r="J4" s="5" t="s">
        <v>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6"/>
      <c r="B5" s="7">
        <v>42825</v>
      </c>
      <c r="C5" s="8">
        <v>43008</v>
      </c>
      <c r="D5" s="7">
        <v>43100</v>
      </c>
      <c r="E5" s="7">
        <v>43190</v>
      </c>
      <c r="F5" s="7">
        <v>43373</v>
      </c>
      <c r="G5" s="7">
        <v>43465</v>
      </c>
      <c r="H5" s="7">
        <v>43555</v>
      </c>
      <c r="I5" s="7">
        <v>43738</v>
      </c>
      <c r="J5" s="8">
        <v>43830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10" t="s">
        <v>8</v>
      </c>
      <c r="B6" s="12">
        <v>248392537</v>
      </c>
      <c r="C6" s="12">
        <v>69342628</v>
      </c>
      <c r="D6" s="12">
        <v>110158661</v>
      </c>
      <c r="E6" s="12">
        <v>143627808</v>
      </c>
      <c r="F6" s="12">
        <v>37969147</v>
      </c>
      <c r="G6" s="12">
        <v>83683193</v>
      </c>
      <c r="H6" s="12">
        <v>134072102</v>
      </c>
      <c r="I6" s="2">
        <v>44093374</v>
      </c>
      <c r="J6" s="12">
        <v>86141059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3" t="s">
        <v>12</v>
      </c>
      <c r="B7" s="14">
        <v>159387075</v>
      </c>
      <c r="C7" s="14">
        <v>50827575</v>
      </c>
      <c r="D7" s="14">
        <v>77649957</v>
      </c>
      <c r="E7" s="12">
        <v>103464822</v>
      </c>
      <c r="F7" s="12">
        <v>28195386</v>
      </c>
      <c r="G7" s="12">
        <v>57899034</v>
      </c>
      <c r="H7" s="12">
        <v>97034423</v>
      </c>
      <c r="I7" s="2">
        <v>30578284</v>
      </c>
      <c r="J7" s="12">
        <v>58794290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0" t="s">
        <v>16</v>
      </c>
      <c r="B8" s="16">
        <f t="shared" ref="B8:J8" si="0">B6-B7</f>
        <v>89005462</v>
      </c>
      <c r="C8" s="16">
        <f t="shared" si="0"/>
        <v>18515053</v>
      </c>
      <c r="D8" s="16">
        <f t="shared" si="0"/>
        <v>32508704</v>
      </c>
      <c r="E8" s="17">
        <f t="shared" si="0"/>
        <v>40162986</v>
      </c>
      <c r="F8" s="17">
        <f t="shared" si="0"/>
        <v>9773761</v>
      </c>
      <c r="G8" s="17">
        <f t="shared" si="0"/>
        <v>25784159</v>
      </c>
      <c r="H8" s="17">
        <f t="shared" si="0"/>
        <v>37037679</v>
      </c>
      <c r="I8" s="17">
        <f t="shared" si="0"/>
        <v>13515090</v>
      </c>
      <c r="J8" s="17">
        <f t="shared" si="0"/>
        <v>27346769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6"/>
      <c r="B9" s="16"/>
      <c r="C9" s="16"/>
      <c r="D9" s="16"/>
      <c r="E9" s="2"/>
      <c r="F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0" t="s">
        <v>19</v>
      </c>
      <c r="B10" s="16">
        <f t="shared" ref="B10:J10" si="1">SUM(B11:B12)</f>
        <v>24901482</v>
      </c>
      <c r="C10" s="16">
        <f t="shared" si="1"/>
        <v>5362025</v>
      </c>
      <c r="D10" s="16">
        <f t="shared" si="1"/>
        <v>10116055</v>
      </c>
      <c r="E10" s="16">
        <f t="shared" si="1"/>
        <v>13806137</v>
      </c>
      <c r="F10" s="16">
        <f t="shared" si="1"/>
        <v>3565019</v>
      </c>
      <c r="G10" s="16">
        <f t="shared" si="1"/>
        <v>6963795</v>
      </c>
      <c r="H10" s="16">
        <f t="shared" si="1"/>
        <v>9545260</v>
      </c>
      <c r="I10" s="16">
        <f t="shared" si="1"/>
        <v>3687855</v>
      </c>
      <c r="J10" s="16">
        <f t="shared" si="1"/>
        <v>5585175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2" t="s">
        <v>21</v>
      </c>
      <c r="B11" s="12">
        <v>20795336</v>
      </c>
      <c r="C11" s="12">
        <v>4255966</v>
      </c>
      <c r="D11" s="12">
        <v>7929213</v>
      </c>
      <c r="E11" s="12">
        <v>10848602</v>
      </c>
      <c r="F11" s="12">
        <v>3045594</v>
      </c>
      <c r="G11" s="12">
        <v>5753308</v>
      </c>
      <c r="H11" s="12">
        <v>8262969</v>
      </c>
      <c r="I11" s="2">
        <v>3134588</v>
      </c>
      <c r="J11" s="12">
        <v>4610188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 t="s">
        <v>23</v>
      </c>
      <c r="B12" s="12">
        <v>4106146</v>
      </c>
      <c r="C12" s="12">
        <v>1106059</v>
      </c>
      <c r="D12" s="12">
        <v>2186842</v>
      </c>
      <c r="E12" s="12">
        <v>2957535</v>
      </c>
      <c r="F12" s="12">
        <v>519425</v>
      </c>
      <c r="G12" s="12">
        <v>1210487</v>
      </c>
      <c r="H12" s="12">
        <v>1282291</v>
      </c>
      <c r="I12" s="2">
        <v>553267</v>
      </c>
      <c r="J12" s="12">
        <v>974987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0" t="s">
        <v>26</v>
      </c>
      <c r="B14" s="16">
        <f t="shared" ref="B14:D14" si="2">B8-B10</f>
        <v>64103980</v>
      </c>
      <c r="C14" s="16">
        <f t="shared" si="2"/>
        <v>13153028</v>
      </c>
      <c r="D14" s="16">
        <f t="shared" si="2"/>
        <v>22392649</v>
      </c>
      <c r="E14" s="16">
        <f>E8-E10-1</f>
        <v>26356848</v>
      </c>
      <c r="F14" s="16">
        <f t="shared" ref="F14:J14" si="3">F8-F10</f>
        <v>6208742</v>
      </c>
      <c r="G14" s="16">
        <f t="shared" si="3"/>
        <v>18820364</v>
      </c>
      <c r="H14" s="16">
        <f t="shared" si="3"/>
        <v>27492419</v>
      </c>
      <c r="I14" s="16">
        <f t="shared" si="3"/>
        <v>9827235</v>
      </c>
      <c r="J14" s="16">
        <f t="shared" si="3"/>
        <v>21761594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9" t="s">
        <v>29</v>
      </c>
      <c r="B15" s="16"/>
      <c r="C15" s="16"/>
      <c r="D15" s="16"/>
      <c r="E15" s="16"/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 t="s">
        <v>32</v>
      </c>
      <c r="B16" s="12">
        <v>17811184</v>
      </c>
      <c r="C16" s="12">
        <v>2721935</v>
      </c>
      <c r="D16" s="12">
        <v>9223186</v>
      </c>
      <c r="E16" s="12">
        <v>10656454</v>
      </c>
      <c r="F16" s="12">
        <v>7589483</v>
      </c>
      <c r="G16" s="12">
        <v>15866682</v>
      </c>
      <c r="H16" s="12">
        <v>18288826</v>
      </c>
      <c r="I16" s="2">
        <v>7850655</v>
      </c>
      <c r="J16" s="12">
        <v>20854382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 t="s">
        <v>34</v>
      </c>
      <c r="C17" s="2"/>
      <c r="D17" s="12">
        <v>0</v>
      </c>
      <c r="E17" s="12">
        <v>0</v>
      </c>
      <c r="F17" s="12">
        <v>0</v>
      </c>
      <c r="G17" s="2">
        <v>0</v>
      </c>
      <c r="H17" s="1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6" t="s">
        <v>36</v>
      </c>
      <c r="B18" s="16">
        <f t="shared" ref="B18:F18" si="4">B14-B16-B17</f>
        <v>46292796</v>
      </c>
      <c r="C18" s="16">
        <f t="shared" si="4"/>
        <v>10431093</v>
      </c>
      <c r="D18" s="16">
        <f t="shared" si="4"/>
        <v>13169463</v>
      </c>
      <c r="E18" s="16">
        <f t="shared" si="4"/>
        <v>15700394</v>
      </c>
      <c r="F18" s="16">
        <f t="shared" si="4"/>
        <v>-1380741</v>
      </c>
      <c r="G18" s="16">
        <f t="shared" ref="G18:J18" si="5">G14-G16+G17</f>
        <v>2953682</v>
      </c>
      <c r="H18" s="16">
        <f t="shared" si="5"/>
        <v>9203593</v>
      </c>
      <c r="I18" s="16">
        <f t="shared" si="5"/>
        <v>1976580</v>
      </c>
      <c r="J18" s="16">
        <f t="shared" si="5"/>
        <v>907212</v>
      </c>
      <c r="K18" s="2"/>
      <c r="L18" s="2"/>
      <c r="M18" s="2"/>
      <c r="N18" s="2"/>
      <c r="O18" s="2"/>
      <c r="P18" s="2"/>
      <c r="Q18" s="2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" t="s">
        <v>37</v>
      </c>
      <c r="B19" s="12">
        <v>2032078</v>
      </c>
      <c r="C19" s="12">
        <v>37362</v>
      </c>
      <c r="D19" s="12">
        <v>91369</v>
      </c>
      <c r="E19" s="12">
        <v>91369</v>
      </c>
      <c r="F19" s="12">
        <v>114000</v>
      </c>
      <c r="G19" s="12">
        <v>228000</v>
      </c>
      <c r="H19" s="12">
        <v>342000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10" t="s">
        <v>41</v>
      </c>
      <c r="B21" s="16">
        <f t="shared" ref="B21:J21" si="6">B18+B19</f>
        <v>48324874</v>
      </c>
      <c r="C21" s="16">
        <f t="shared" si="6"/>
        <v>10468455</v>
      </c>
      <c r="D21" s="16">
        <f t="shared" si="6"/>
        <v>13260832</v>
      </c>
      <c r="E21" s="16">
        <f t="shared" si="6"/>
        <v>15791763</v>
      </c>
      <c r="F21" s="16">
        <f t="shared" si="6"/>
        <v>-1266741</v>
      </c>
      <c r="G21" s="16">
        <f t="shared" si="6"/>
        <v>3181682</v>
      </c>
      <c r="H21" s="16">
        <f t="shared" si="6"/>
        <v>9545593</v>
      </c>
      <c r="I21" s="16">
        <f t="shared" si="6"/>
        <v>1976580</v>
      </c>
      <c r="J21" s="16">
        <f t="shared" si="6"/>
        <v>907212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 t="s">
        <v>45</v>
      </c>
      <c r="B22" s="12">
        <v>2301184</v>
      </c>
      <c r="C22" s="12">
        <v>498498</v>
      </c>
      <c r="D22" s="12">
        <v>631468</v>
      </c>
      <c r="E22" s="12">
        <v>751989</v>
      </c>
      <c r="F22" s="12">
        <v>0</v>
      </c>
      <c r="G22" s="12">
        <v>151509</v>
      </c>
      <c r="H22" s="12">
        <v>454552</v>
      </c>
      <c r="I22" s="2">
        <v>94123</v>
      </c>
      <c r="J22" s="12">
        <v>43201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0" t="s">
        <v>47</v>
      </c>
      <c r="B23" s="16">
        <f t="shared" ref="B23:J23" si="7">B21-B22</f>
        <v>46023690</v>
      </c>
      <c r="C23" s="16">
        <f t="shared" si="7"/>
        <v>9969957</v>
      </c>
      <c r="D23" s="16">
        <f t="shared" si="7"/>
        <v>12629364</v>
      </c>
      <c r="E23" s="16">
        <f t="shared" si="7"/>
        <v>15039774</v>
      </c>
      <c r="F23" s="16">
        <f t="shared" si="7"/>
        <v>-1266741</v>
      </c>
      <c r="G23" s="16">
        <f t="shared" si="7"/>
        <v>3030173</v>
      </c>
      <c r="H23" s="16">
        <f t="shared" si="7"/>
        <v>9091041</v>
      </c>
      <c r="I23" s="16">
        <f t="shared" si="7"/>
        <v>1882457</v>
      </c>
      <c r="J23" s="16">
        <f t="shared" si="7"/>
        <v>864011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5" t="s">
        <v>50</v>
      </c>
      <c r="B24" s="16">
        <f t="shared" ref="B24:J24" si="8">SUM(B25:B26)</f>
        <v>-2452736</v>
      </c>
      <c r="C24" s="16">
        <f t="shared" si="8"/>
        <v>-2492490</v>
      </c>
      <c r="D24" s="16">
        <f t="shared" si="8"/>
        <v>-3157341</v>
      </c>
      <c r="E24" s="16">
        <f t="shared" si="8"/>
        <v>-3759944</v>
      </c>
      <c r="F24" s="16">
        <f t="shared" si="8"/>
        <v>-2375358</v>
      </c>
      <c r="G24" s="16">
        <f t="shared" si="8"/>
        <v>-757543</v>
      </c>
      <c r="H24" s="16">
        <f t="shared" si="8"/>
        <v>-2272760</v>
      </c>
      <c r="I24" s="16">
        <f t="shared" si="8"/>
        <v>-470614</v>
      </c>
      <c r="J24" s="16">
        <f t="shared" si="8"/>
        <v>-216003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 t="s">
        <v>51</v>
      </c>
      <c r="B25" s="12">
        <v>-6095115</v>
      </c>
      <c r="C25" s="12">
        <v>-1189661</v>
      </c>
      <c r="D25" s="12">
        <v>-538876</v>
      </c>
      <c r="E25" s="12">
        <v>201643</v>
      </c>
      <c r="F25" s="12">
        <v>0</v>
      </c>
      <c r="G25" s="12">
        <v>3944756</v>
      </c>
      <c r="H25" s="12">
        <v>4774185</v>
      </c>
      <c r="I25" s="2">
        <v>789436</v>
      </c>
      <c r="J25" s="12">
        <v>2304098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 t="s">
        <v>52</v>
      </c>
      <c r="B26" s="12">
        <v>3642379</v>
      </c>
      <c r="C26" s="12">
        <v>-1302829</v>
      </c>
      <c r="D26" s="12">
        <v>-2618465</v>
      </c>
      <c r="E26" s="12">
        <v>-3961587</v>
      </c>
      <c r="F26" s="12">
        <v>-2375358</v>
      </c>
      <c r="G26" s="12">
        <v>-4702299</v>
      </c>
      <c r="H26" s="12">
        <v>-7046945</v>
      </c>
      <c r="I26" s="2">
        <v>-1260050</v>
      </c>
      <c r="J26" s="12">
        <v>-2520101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10" t="s">
        <v>54</v>
      </c>
      <c r="B27" s="23">
        <f t="shared" ref="B27:J27" si="9">B23+B24</f>
        <v>43570954</v>
      </c>
      <c r="C27" s="23">
        <f t="shared" si="9"/>
        <v>7477467</v>
      </c>
      <c r="D27" s="23">
        <f t="shared" si="9"/>
        <v>9472023</v>
      </c>
      <c r="E27" s="23">
        <f t="shared" si="9"/>
        <v>11279830</v>
      </c>
      <c r="F27" s="23">
        <f t="shared" si="9"/>
        <v>-3642099</v>
      </c>
      <c r="G27" s="23">
        <f t="shared" si="9"/>
        <v>2272630</v>
      </c>
      <c r="H27" s="23">
        <f t="shared" si="9"/>
        <v>6818281</v>
      </c>
      <c r="I27" s="23">
        <f t="shared" si="9"/>
        <v>1411843</v>
      </c>
      <c r="J27" s="23">
        <f t="shared" si="9"/>
        <v>648008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3"/>
      <c r="B28" s="16"/>
      <c r="C28" s="16"/>
      <c r="D28" s="16"/>
      <c r="E28" s="2"/>
      <c r="F28" s="16"/>
      <c r="G28" s="1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0" t="s">
        <v>60</v>
      </c>
      <c r="B29" s="24">
        <f>B27/('1'!B35/10)</f>
        <v>0.67135522342064713</v>
      </c>
      <c r="C29" s="24">
        <f>C27/('1'!C35/10)</f>
        <v>0.11521520801232665</v>
      </c>
      <c r="D29" s="24">
        <f>D27/('1'!D35/10)</f>
        <v>0.14594796610169491</v>
      </c>
      <c r="E29" s="24">
        <f>E27/('1'!E35/10)</f>
        <v>0.16552689118790814</v>
      </c>
      <c r="F29" s="24">
        <f>F27/('1'!F35/10)</f>
        <v>-5.3446313009024873E-2</v>
      </c>
      <c r="G29" s="24">
        <f>G27/('1'!G35/10)</f>
        <v>3.3349915621102059E-2</v>
      </c>
      <c r="H29" s="24">
        <f>H27/('1'!H35/10)</f>
        <v>9.7141247212005816E-2</v>
      </c>
      <c r="I29" s="24">
        <f>I27/('1'!I35/10)</f>
        <v>2.0114775247241926E-2</v>
      </c>
      <c r="J29" s="24">
        <f>J27/('1'!J35/10)</f>
        <v>8.7926513121642097E-3</v>
      </c>
      <c r="K29" s="2"/>
      <c r="L29" s="2"/>
      <c r="M29" s="2"/>
      <c r="N29" s="2"/>
      <c r="O29" s="2"/>
      <c r="P29" s="2"/>
      <c r="Q29" s="2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 x14ac:dyDescent="0.25">
      <c r="A30" s="19" t="s">
        <v>64</v>
      </c>
      <c r="B30" s="2">
        <f>'1'!B35/10</f>
        <v>64900000</v>
      </c>
      <c r="C30" s="2">
        <f>'1'!C35/10</f>
        <v>64900000</v>
      </c>
      <c r="D30" s="2">
        <f>'1'!D35/10</f>
        <v>64900000</v>
      </c>
      <c r="E30" s="2">
        <f>'1'!E35/10</f>
        <v>68145000</v>
      </c>
      <c r="F30" s="2">
        <f>'1'!F35/10</f>
        <v>68145000</v>
      </c>
      <c r="G30" s="2">
        <f>'1'!G35/10</f>
        <v>68145000</v>
      </c>
      <c r="H30" s="2">
        <f>'1'!H35/10</f>
        <v>70189350</v>
      </c>
      <c r="I30" s="2">
        <f>'1'!I35/10</f>
        <v>70189350</v>
      </c>
      <c r="J30" s="2">
        <f>'1'!J35/10</f>
        <v>73698817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7">
        <v>0.75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0" sqref="F20"/>
    </sheetView>
  </sheetViews>
  <sheetFormatPr defaultColWidth="12.625" defaultRowHeight="15" customHeight="1" x14ac:dyDescent="0.2"/>
  <cols>
    <col min="1" max="1" width="38.5" customWidth="1"/>
    <col min="2" max="7" width="13.125" customWidth="1"/>
    <col min="8" max="8" width="14.25" customWidth="1"/>
    <col min="9" max="9" width="14.75" customWidth="1"/>
    <col min="10" max="10" width="12.125" customWidth="1"/>
    <col min="11" max="27" width="7.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3" t="s">
        <v>2</v>
      </c>
      <c r="B2" s="4"/>
      <c r="C2" s="4"/>
      <c r="D2" s="4"/>
      <c r="E2" s="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x14ac:dyDescent="0.25">
      <c r="A3" s="3" t="s">
        <v>4</v>
      </c>
      <c r="B3" s="4"/>
      <c r="C3" s="4"/>
      <c r="D3" s="4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5" t="s">
        <v>7</v>
      </c>
      <c r="H4" s="5" t="s">
        <v>5</v>
      </c>
      <c r="I4" s="5" t="s">
        <v>6</v>
      </c>
      <c r="J4" s="5" t="s">
        <v>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6"/>
      <c r="B5" s="7">
        <v>42825</v>
      </c>
      <c r="C5" s="8">
        <v>43008</v>
      </c>
      <c r="D5" s="7">
        <v>43100</v>
      </c>
      <c r="E5" s="7">
        <v>43190</v>
      </c>
      <c r="F5" s="7">
        <v>43373</v>
      </c>
      <c r="G5" s="7">
        <v>43465</v>
      </c>
      <c r="H5" s="7">
        <v>43555</v>
      </c>
      <c r="I5" s="7">
        <v>43738</v>
      </c>
      <c r="J5" s="8">
        <v>43830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 t="s">
        <v>11</v>
      </c>
      <c r="B7" s="12">
        <v>250862736</v>
      </c>
      <c r="C7" s="12">
        <v>62692074</v>
      </c>
      <c r="D7" s="12">
        <v>111598562</v>
      </c>
      <c r="E7" s="12">
        <v>132016247</v>
      </c>
      <c r="F7" s="12">
        <v>48919961</v>
      </c>
      <c r="G7" s="12">
        <v>44868312</v>
      </c>
      <c r="H7" s="12">
        <v>77968762</v>
      </c>
      <c r="I7" s="2">
        <v>39960595</v>
      </c>
      <c r="J7" s="12">
        <v>83862246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 t="s">
        <v>14</v>
      </c>
      <c r="B8" s="12">
        <v>-149094167</v>
      </c>
      <c r="C8" s="12">
        <v>-51069554</v>
      </c>
      <c r="D8" s="12">
        <v>-83309078</v>
      </c>
      <c r="E8" s="12">
        <v>-107680332</v>
      </c>
      <c r="F8" s="12">
        <v>-24974188</v>
      </c>
      <c r="G8" s="12">
        <v>-70241537</v>
      </c>
      <c r="H8" s="12">
        <v>-110019661</v>
      </c>
      <c r="I8" s="2">
        <v>-18271483</v>
      </c>
      <c r="J8" s="12">
        <v>-44358386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 t="s">
        <v>15</v>
      </c>
      <c r="B9" s="2"/>
      <c r="C9" s="2"/>
      <c r="D9" s="2"/>
      <c r="E9" s="2"/>
      <c r="F9" s="2"/>
      <c r="G9" s="2"/>
      <c r="H9" s="2"/>
      <c r="I9" s="2">
        <v>-7850655</v>
      </c>
      <c r="J9" s="12">
        <v>-20854382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2" t="s">
        <v>17</v>
      </c>
      <c r="B10" s="12">
        <v>-4223233</v>
      </c>
      <c r="C10" s="12">
        <v>-3736</v>
      </c>
      <c r="D10" s="12">
        <v>-3736</v>
      </c>
      <c r="E10" s="12">
        <v>-3736</v>
      </c>
      <c r="F10" s="12">
        <v>-70365</v>
      </c>
      <c r="G10" s="12">
        <v>-678338</v>
      </c>
      <c r="H10" s="12">
        <v>-1729854</v>
      </c>
      <c r="I10" s="2">
        <v>-52294</v>
      </c>
      <c r="J10" s="12">
        <v>-57256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6"/>
      <c r="B11" s="17">
        <f t="shared" ref="B11:J11" si="0">SUM(B7:B10)</f>
        <v>97545336</v>
      </c>
      <c r="C11" s="17">
        <f t="shared" si="0"/>
        <v>11618784</v>
      </c>
      <c r="D11" s="17">
        <f t="shared" si="0"/>
        <v>28285748</v>
      </c>
      <c r="E11" s="17">
        <f t="shared" si="0"/>
        <v>24332179</v>
      </c>
      <c r="F11" s="17">
        <f t="shared" si="0"/>
        <v>23875408</v>
      </c>
      <c r="G11" s="17">
        <f t="shared" si="0"/>
        <v>-26051563</v>
      </c>
      <c r="H11" s="17">
        <f t="shared" si="0"/>
        <v>-33780753</v>
      </c>
      <c r="I11" s="17">
        <f t="shared" si="0"/>
        <v>13786163</v>
      </c>
      <c r="J11" s="17">
        <f t="shared" si="0"/>
        <v>18592222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0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8" t="s">
        <v>25</v>
      </c>
      <c r="B14" s="12">
        <v>-432356</v>
      </c>
      <c r="C14" s="12">
        <v>-263246</v>
      </c>
      <c r="D14" s="12">
        <v>-775593</v>
      </c>
      <c r="E14" s="12">
        <v>-1623393</v>
      </c>
      <c r="F14" s="12">
        <v>0</v>
      </c>
      <c r="G14" s="12">
        <v>-1040510</v>
      </c>
      <c r="H14" s="12">
        <v>-1040510</v>
      </c>
      <c r="I14" s="2"/>
      <c r="J14" s="12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8" t="s">
        <v>27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2"/>
      <c r="J15" s="1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8" t="s">
        <v>30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2"/>
      <c r="J16" s="12"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8" t="s">
        <v>20</v>
      </c>
      <c r="B17" s="12">
        <v>-186430714</v>
      </c>
      <c r="C17" s="12">
        <v>-19255146</v>
      </c>
      <c r="D17" s="12">
        <v>-44307683</v>
      </c>
      <c r="E17" s="12">
        <v>-78389563</v>
      </c>
      <c r="F17" s="12">
        <v>0</v>
      </c>
      <c r="G17" s="12">
        <v>0</v>
      </c>
      <c r="H17" s="12">
        <v>0</v>
      </c>
      <c r="I17" s="2"/>
      <c r="J17" s="12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6"/>
      <c r="B18" s="17">
        <f t="shared" ref="B18:J18" si="1">SUM(B14:B17)</f>
        <v>-186863070</v>
      </c>
      <c r="C18" s="17">
        <f t="shared" si="1"/>
        <v>-19518392</v>
      </c>
      <c r="D18" s="17">
        <f t="shared" si="1"/>
        <v>-45083276</v>
      </c>
      <c r="E18" s="17">
        <f t="shared" si="1"/>
        <v>-80012956</v>
      </c>
      <c r="F18" s="17">
        <f t="shared" si="1"/>
        <v>0</v>
      </c>
      <c r="G18" s="17">
        <f t="shared" si="1"/>
        <v>-1040510</v>
      </c>
      <c r="H18" s="17">
        <f t="shared" si="1"/>
        <v>-1040510</v>
      </c>
      <c r="I18" s="17">
        <f t="shared" si="1"/>
        <v>0</v>
      </c>
      <c r="J18" s="17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10" t="s">
        <v>38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 t="s">
        <v>39</v>
      </c>
      <c r="B21" s="12">
        <v>-4128348</v>
      </c>
      <c r="C21" s="12">
        <v>-1699613</v>
      </c>
      <c r="D21" s="12">
        <v>-2757561</v>
      </c>
      <c r="E21" s="12">
        <v>9616027</v>
      </c>
      <c r="F21" s="12">
        <v>-8000023</v>
      </c>
      <c r="G21" s="12">
        <v>-10848078</v>
      </c>
      <c r="H21" s="12">
        <v>-9485941</v>
      </c>
      <c r="I21" s="2"/>
      <c r="J21" s="12">
        <v>-2914999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 t="s">
        <v>42</v>
      </c>
      <c r="B22" s="12">
        <v>2081243</v>
      </c>
      <c r="C22" s="12">
        <v>-6188763</v>
      </c>
      <c r="D22" s="12">
        <v>-1565595</v>
      </c>
      <c r="E22" s="12">
        <v>11996364</v>
      </c>
      <c r="F22" s="12">
        <v>-8602983</v>
      </c>
      <c r="G22" s="12">
        <v>55224154</v>
      </c>
      <c r="H22" s="12">
        <v>61998143</v>
      </c>
      <c r="I22" s="2">
        <v>-17000000</v>
      </c>
      <c r="J22" s="12">
        <v>-19362506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2" t="s">
        <v>43</v>
      </c>
      <c r="B23" s="12">
        <v>200000000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2" t="s">
        <v>46</v>
      </c>
      <c r="B24" s="12"/>
      <c r="C24" s="12"/>
      <c r="D24" s="12"/>
      <c r="E24" s="12">
        <v>32450000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 t="s">
        <v>48</v>
      </c>
      <c r="B25" s="12">
        <v>-17811184</v>
      </c>
      <c r="C25" s="12">
        <v>-2721935</v>
      </c>
      <c r="D25" s="12">
        <v>-9223186</v>
      </c>
      <c r="E25" s="12">
        <v>-10656454</v>
      </c>
      <c r="F25" s="12">
        <v>-7589483</v>
      </c>
      <c r="G25" s="12">
        <v>-15866682</v>
      </c>
      <c r="H25" s="12">
        <v>-18288826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16"/>
      <c r="B26" s="17">
        <f t="shared" ref="B26:J26" si="2">SUM(B21:B25)</f>
        <v>180141711</v>
      </c>
      <c r="C26" s="17">
        <f t="shared" si="2"/>
        <v>-10610311</v>
      </c>
      <c r="D26" s="17">
        <f t="shared" si="2"/>
        <v>-13546342</v>
      </c>
      <c r="E26" s="22">
        <f t="shared" si="2"/>
        <v>43405937</v>
      </c>
      <c r="F26" s="17">
        <f t="shared" si="2"/>
        <v>-24192489</v>
      </c>
      <c r="G26" s="17">
        <f t="shared" si="2"/>
        <v>28509394</v>
      </c>
      <c r="H26" s="17">
        <f t="shared" si="2"/>
        <v>34223376</v>
      </c>
      <c r="I26" s="17">
        <f t="shared" si="2"/>
        <v>-17000000</v>
      </c>
      <c r="J26" s="17">
        <f t="shared" si="2"/>
        <v>-22277505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3" t="s">
        <v>55</v>
      </c>
      <c r="B28" s="16">
        <f t="shared" ref="B28:J28" si="3">SUM(B11,B18,B26)</f>
        <v>90823977</v>
      </c>
      <c r="C28" s="16">
        <f t="shared" si="3"/>
        <v>-18509919</v>
      </c>
      <c r="D28" s="16">
        <f t="shared" si="3"/>
        <v>-30343870</v>
      </c>
      <c r="E28" s="16">
        <f t="shared" si="3"/>
        <v>-12274840</v>
      </c>
      <c r="F28" s="16">
        <f t="shared" si="3"/>
        <v>-317081</v>
      </c>
      <c r="G28" s="16">
        <f t="shared" si="3"/>
        <v>1417321</v>
      </c>
      <c r="H28" s="16">
        <f t="shared" si="3"/>
        <v>-597887</v>
      </c>
      <c r="I28" s="16">
        <f t="shared" si="3"/>
        <v>-3213837</v>
      </c>
      <c r="J28" s="16">
        <f t="shared" si="3"/>
        <v>-3685283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9" t="s">
        <v>57</v>
      </c>
      <c r="B29" s="12">
        <v>37952289</v>
      </c>
      <c r="C29" s="12">
        <v>48940990</v>
      </c>
      <c r="D29" s="12">
        <v>48940990</v>
      </c>
      <c r="E29" s="12">
        <v>48940990</v>
      </c>
      <c r="F29" s="12">
        <v>3107937</v>
      </c>
      <c r="G29" s="12">
        <v>3107937</v>
      </c>
      <c r="H29" s="12">
        <v>3107937</v>
      </c>
      <c r="I29" s="2">
        <v>5964236</v>
      </c>
      <c r="J29" s="2">
        <v>5964236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10" t="s">
        <v>58</v>
      </c>
      <c r="B30" s="16">
        <f t="shared" ref="B30:C30" si="4">SUM(B28:B29)</f>
        <v>128776266</v>
      </c>
      <c r="C30" s="16">
        <f t="shared" si="4"/>
        <v>30431071</v>
      </c>
      <c r="D30" s="16">
        <f>SUM(D28:D29)-1</f>
        <v>18597119</v>
      </c>
      <c r="E30" s="16">
        <f>SUM(E28:E29)</f>
        <v>36666150</v>
      </c>
      <c r="F30" s="16">
        <f>SUM(F28:F29)-1</f>
        <v>2790855</v>
      </c>
      <c r="G30" s="16">
        <f>SUM(G28:G29)</f>
        <v>4525258</v>
      </c>
      <c r="H30" s="16">
        <f>SUM(H28:H29)-2</f>
        <v>2510048</v>
      </c>
      <c r="I30" s="16">
        <f t="shared" ref="I30:J30" si="5">SUM(I28:I29)</f>
        <v>2750399</v>
      </c>
      <c r="J30" s="16">
        <f t="shared" si="5"/>
        <v>2278953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B31" s="16"/>
      <c r="C31" s="16"/>
      <c r="D31" s="16"/>
      <c r="E31" s="2"/>
      <c r="F31" s="16"/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10" t="s">
        <v>61</v>
      </c>
      <c r="B32" s="25">
        <f>B11/('1'!B35/10)</f>
        <v>1.5030097996918337</v>
      </c>
      <c r="C32" s="25">
        <f>C11/('1'!C35/10)</f>
        <v>0.17902594761171031</v>
      </c>
      <c r="D32" s="25">
        <f>D11/('1'!D35/10)</f>
        <v>0.43583587057010786</v>
      </c>
      <c r="E32" s="25">
        <f>E11/('1'!E35/10)</f>
        <v>0.35706477364443467</v>
      </c>
      <c r="F32" s="25">
        <f>F11/('1'!F35/10)</f>
        <v>0.35036184606354098</v>
      </c>
      <c r="G32" s="25">
        <f>G11/('1'!G35/10)</f>
        <v>-0.38229603052314914</v>
      </c>
      <c r="H32" s="25">
        <f>H11/('1'!H35/10)</f>
        <v>-0.48128032244207991</v>
      </c>
      <c r="I32" s="25">
        <f>I11/('1'!I35/10)</f>
        <v>0.19641388615224389</v>
      </c>
      <c r="J32" s="25">
        <f>J11/('1'!J35/10)</f>
        <v>0.25227300459924612</v>
      </c>
      <c r="K32" s="2"/>
      <c r="L32" s="2"/>
      <c r="M32" s="2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 x14ac:dyDescent="0.25">
      <c r="A33" s="10" t="s">
        <v>65</v>
      </c>
      <c r="B33" s="2">
        <f>'1'!B35/10</f>
        <v>64900000</v>
      </c>
      <c r="C33" s="2">
        <f>'1'!C35/10</f>
        <v>64900000</v>
      </c>
      <c r="D33" s="2">
        <f>'1'!D35/10</f>
        <v>64900000</v>
      </c>
      <c r="E33" s="2">
        <f>'1'!E35/10</f>
        <v>68145000</v>
      </c>
      <c r="F33" s="2">
        <f>'1'!F35/10</f>
        <v>68145000</v>
      </c>
      <c r="G33" s="2">
        <f>'1'!G35/10</f>
        <v>68145000</v>
      </c>
      <c r="H33" s="2">
        <f>'1'!H35/10</f>
        <v>70189350</v>
      </c>
      <c r="I33" s="2">
        <f>'1'!I35/10</f>
        <v>70189350</v>
      </c>
      <c r="J33" s="2">
        <f>'1'!J35/10</f>
        <v>73698817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7">
        <v>1.69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" customWidth="1"/>
    <col min="3" max="3" width="13" customWidth="1"/>
    <col min="4" max="4" width="9.5" customWidth="1"/>
    <col min="5" max="5" width="12" customWidth="1"/>
    <col min="6" max="6" width="10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3" t="s">
        <v>76</v>
      </c>
    </row>
    <row r="3" spans="1:6" x14ac:dyDescent="0.25">
      <c r="A3" s="3" t="s">
        <v>4</v>
      </c>
    </row>
    <row r="5" spans="1:6" x14ac:dyDescent="0.25">
      <c r="B5" s="5" t="s">
        <v>5</v>
      </c>
      <c r="C5" s="5" t="s">
        <v>7</v>
      </c>
      <c r="D5" s="5" t="s">
        <v>5</v>
      </c>
      <c r="E5" s="5" t="s">
        <v>6</v>
      </c>
      <c r="F5" s="5" t="s">
        <v>7</v>
      </c>
    </row>
    <row r="6" spans="1:6" ht="15.75" x14ac:dyDescent="0.25">
      <c r="A6" s="13" t="s">
        <v>77</v>
      </c>
      <c r="B6" s="7">
        <v>42825</v>
      </c>
      <c r="C6" s="7">
        <v>43100</v>
      </c>
      <c r="D6" s="7">
        <v>43190</v>
      </c>
      <c r="E6" s="7">
        <v>43373</v>
      </c>
      <c r="F6" s="7">
        <v>43465</v>
      </c>
    </row>
    <row r="7" spans="1:6" x14ac:dyDescent="0.25">
      <c r="A7" s="13" t="s">
        <v>78</v>
      </c>
      <c r="B7" s="28">
        <f>'2'!B27/'1'!B17</f>
        <v>3.9732919575787701E-2</v>
      </c>
      <c r="C7" s="28">
        <f>'2'!D27/'1'!D17</f>
        <v>8.6289213323558576E-3</v>
      </c>
      <c r="D7" s="28">
        <f>'2'!E27/'1'!E17</f>
        <v>1.0010208791963996E-2</v>
      </c>
      <c r="E7" s="28">
        <f>'2'!F27/'1'!F17</f>
        <v>-3.2694470757451749E-3</v>
      </c>
      <c r="F7" s="28">
        <f>'2'!G27/'1'!G17</f>
        <v>1.9287148901390163E-3</v>
      </c>
    </row>
    <row r="8" spans="1:6" x14ac:dyDescent="0.25">
      <c r="A8" s="13" t="s">
        <v>79</v>
      </c>
      <c r="B8" s="28">
        <f>'2'!B27/'1'!B34</f>
        <v>5.1089957272810724E-2</v>
      </c>
      <c r="C8" s="28">
        <f>'2'!D27/'1'!D34</f>
        <v>1.1098005698491053E-2</v>
      </c>
      <c r="D8" s="28">
        <f>'2'!E27/'1'!E34</f>
        <v>1.31882093069015E-2</v>
      </c>
      <c r="E8" s="28">
        <f>'2'!F27/'1'!F34</f>
        <v>-4.2835641240128253E-3</v>
      </c>
      <c r="F8" s="28">
        <f>'2'!G27/'1'!G34</f>
        <v>2.6544317797337811E-3</v>
      </c>
    </row>
    <row r="9" spans="1:6" x14ac:dyDescent="0.25">
      <c r="A9" s="13" t="s">
        <v>80</v>
      </c>
      <c r="B9" s="28">
        <f>'1'!B22/'1'!B34</f>
        <v>2.1471258767248369E-2</v>
      </c>
      <c r="C9" s="28">
        <f>'1'!D22/'1'!D34</f>
        <v>1.5953954889216707E-2</v>
      </c>
      <c r="D9" s="28">
        <f>'1'!E22/'1'!E34</f>
        <v>2.0218424684034387E-2</v>
      </c>
      <c r="E9" s="28">
        <f>'1'!F22/'1'!F34</f>
        <v>8.1832021966761724E-3</v>
      </c>
      <c r="F9" s="28">
        <f>'1'!G22/'1'!G34</f>
        <v>4.800141171017595E-3</v>
      </c>
    </row>
    <row r="10" spans="1:6" x14ac:dyDescent="0.25">
      <c r="A10" s="13" t="s">
        <v>81</v>
      </c>
      <c r="B10" s="29">
        <f>'1'!B11/'1'!B25</f>
        <v>2.3024977720394975</v>
      </c>
      <c r="C10" s="29">
        <f>'1'!D11/'1'!D25</f>
        <v>2.2533502657583382</v>
      </c>
      <c r="D10" s="29">
        <f>'1'!E11/'1'!E25</f>
        <v>2.0354246304754242</v>
      </c>
      <c r="E10" s="29">
        <f>'1'!F11/'1'!F25</f>
        <v>1.8597156577834477</v>
      </c>
      <c r="F10" s="29">
        <f>'1'!G11/'1'!G25</f>
        <v>1.7309382296794245</v>
      </c>
    </row>
    <row r="11" spans="1:6" x14ac:dyDescent="0.25">
      <c r="A11" s="13" t="s">
        <v>82</v>
      </c>
      <c r="B11" s="28">
        <f>'2'!B27/'2'!B6</f>
        <v>0.17541168718768713</v>
      </c>
      <c r="C11" s="28">
        <f>'2'!D27/'2'!D6</f>
        <v>8.598527718124678E-2</v>
      </c>
      <c r="D11" s="28">
        <f>'2'!E27/'2'!E6</f>
        <v>7.8535139936132703E-2</v>
      </c>
      <c r="E11" s="28">
        <f>'2'!F27/'2'!F6</f>
        <v>-9.5922592098263357E-2</v>
      </c>
      <c r="F11" s="28">
        <f>'2'!G27/'2'!G6</f>
        <v>2.7157544048301313E-2</v>
      </c>
    </row>
    <row r="12" spans="1:6" x14ac:dyDescent="0.25">
      <c r="A12" s="13" t="s">
        <v>83</v>
      </c>
      <c r="B12" s="28">
        <f>'2'!B14/'2'!B6</f>
        <v>0.25807530602257989</v>
      </c>
      <c r="C12" s="28">
        <f>'2'!D14/'2'!D6</f>
        <v>0.20327633612031651</v>
      </c>
      <c r="D12" s="28">
        <f>'2'!E14/'2'!E6</f>
        <v>0.18350797360912172</v>
      </c>
      <c r="E12" s="28">
        <f>'2'!F14/'2'!F6</f>
        <v>0.16352071327807285</v>
      </c>
      <c r="F12" s="28">
        <f>'2'!G14/'2'!G6</f>
        <v>0.22490016603453455</v>
      </c>
    </row>
    <row r="13" spans="1:6" x14ac:dyDescent="0.25">
      <c r="B13" s="28">
        <f>'2'!B27/('1'!B34+'1'!B22)</f>
        <v>5.0016049726615011E-2</v>
      </c>
      <c r="C13" s="28">
        <f>'2'!D27/('1'!D34+'1'!D22)</f>
        <v>1.0923729018507753E-2</v>
      </c>
      <c r="D13" s="28">
        <f>'2'!E27/('1'!E34+'1'!E22)</f>
        <v>1.2926848788273883E-2</v>
      </c>
      <c r="E13" s="28">
        <f>'2'!F27/('1'!F34+'1'!F22)</f>
        <v>-4.24879537238827E-3</v>
      </c>
      <c r="F13" s="28">
        <f>'2'!G27/('1'!G34+'1'!G22)</f>
        <v>2.6417510019855731E-3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2020-04-11T14:56:56Z</dcterms:modified>
</cp:coreProperties>
</file>