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480" yWindow="75" windowWidth="859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31" i="2" l="1"/>
  <c r="I52" i="1"/>
  <c r="I41" i="1"/>
  <c r="I54" i="1" s="1"/>
  <c r="I31" i="1"/>
  <c r="I39" i="1" s="1"/>
  <c r="I49" i="3"/>
  <c r="I44" i="3"/>
  <c r="I35" i="3"/>
  <c r="I25" i="3"/>
  <c r="I19" i="3"/>
  <c r="I43" i="2"/>
  <c r="I38" i="2"/>
  <c r="J38" i="2"/>
  <c r="I28" i="2"/>
  <c r="I7" i="2"/>
  <c r="I14" i="2" s="1"/>
  <c r="J26" i="1"/>
  <c r="K26" i="1"/>
  <c r="I20" i="1"/>
  <c r="I16" i="1"/>
  <c r="I10" i="1"/>
  <c r="I7" i="1"/>
  <c r="H31" i="2"/>
  <c r="G41" i="1"/>
  <c r="G54" i="1" s="1"/>
  <c r="H41" i="1"/>
  <c r="H54" i="1" s="1"/>
  <c r="G25" i="3"/>
  <c r="H25" i="3"/>
  <c r="G19" i="3"/>
  <c r="H19" i="3"/>
  <c r="G49" i="3"/>
  <c r="H49" i="3"/>
  <c r="G44" i="3"/>
  <c r="H44" i="3"/>
  <c r="G35" i="3"/>
  <c r="H35" i="3"/>
  <c r="G43" i="2"/>
  <c r="H43" i="2"/>
  <c r="G38" i="2"/>
  <c r="H38" i="2"/>
  <c r="G31" i="2"/>
  <c r="G28" i="2"/>
  <c r="H28" i="2"/>
  <c r="G14" i="2"/>
  <c r="H14" i="2"/>
  <c r="G7" i="2"/>
  <c r="H7" i="2"/>
  <c r="G31" i="1"/>
  <c r="G39" i="1" s="1"/>
  <c r="H31" i="1"/>
  <c r="H39" i="1" s="1"/>
  <c r="G20" i="1"/>
  <c r="H20" i="1"/>
  <c r="G16" i="1"/>
  <c r="H16" i="1"/>
  <c r="G10" i="1"/>
  <c r="H10" i="1"/>
  <c r="G7" i="1"/>
  <c r="H7" i="1"/>
  <c r="I26" i="3" l="1"/>
  <c r="I45" i="3" s="1"/>
  <c r="I47" i="3" s="1"/>
  <c r="I29" i="2"/>
  <c r="I37" i="2" s="1"/>
  <c r="I41" i="2" s="1"/>
  <c r="I42" i="2" s="1"/>
  <c r="I26" i="1"/>
  <c r="H26" i="3"/>
  <c r="H45" i="3" s="1"/>
  <c r="H47" i="3" s="1"/>
  <c r="H29" i="2"/>
  <c r="H37" i="2" s="1"/>
  <c r="H41" i="2" s="1"/>
  <c r="H42" i="2" s="1"/>
  <c r="H52" i="1"/>
  <c r="H26" i="1"/>
  <c r="G26" i="3"/>
  <c r="G45" i="3" s="1"/>
  <c r="G47" i="3" s="1"/>
  <c r="G29" i="2"/>
  <c r="G37" i="2" s="1"/>
  <c r="G41" i="2" s="1"/>
  <c r="G42" i="2" s="1"/>
  <c r="G52" i="1"/>
  <c r="G26" i="1"/>
  <c r="C49" i="3"/>
  <c r="D49" i="3"/>
  <c r="E49" i="3"/>
  <c r="F49" i="3"/>
  <c r="B49" i="3"/>
  <c r="C43" i="2"/>
  <c r="D43" i="2"/>
  <c r="E43" i="2"/>
  <c r="F43" i="2"/>
  <c r="B43" i="2"/>
  <c r="I48" i="3" l="1"/>
  <c r="H48" i="3"/>
  <c r="G48" i="3"/>
  <c r="B7" i="2"/>
  <c r="B14" i="2" s="1"/>
  <c r="B6" i="4" l="1"/>
  <c r="C7" i="2"/>
  <c r="D7" i="2"/>
  <c r="E7" i="2"/>
  <c r="F7" i="2"/>
  <c r="E6" i="4" l="1"/>
  <c r="E14" i="2"/>
  <c r="D6" i="4"/>
  <c r="D14" i="2"/>
  <c r="C6" i="4"/>
  <c r="C14" i="2"/>
  <c r="F6" i="4"/>
  <c r="F14" i="2"/>
  <c r="D19" i="3"/>
  <c r="F44" i="3" l="1"/>
  <c r="E44" i="3"/>
  <c r="D44" i="3"/>
  <c r="C44" i="3"/>
  <c r="B44" i="3"/>
  <c r="F35" i="3"/>
  <c r="E35" i="3"/>
  <c r="D35" i="3"/>
  <c r="C35" i="3"/>
  <c r="B35" i="3"/>
  <c r="F25" i="3"/>
  <c r="E25" i="3"/>
  <c r="D25" i="3"/>
  <c r="C25" i="3"/>
  <c r="B25" i="3"/>
  <c r="F19" i="3"/>
  <c r="E19" i="3"/>
  <c r="C19" i="3"/>
  <c r="B19" i="3"/>
  <c r="F38" i="2"/>
  <c r="E38" i="2"/>
  <c r="D38" i="2"/>
  <c r="C38" i="2"/>
  <c r="B38" i="2"/>
  <c r="F31" i="2"/>
  <c r="E31" i="2"/>
  <c r="D31" i="2"/>
  <c r="C31" i="2"/>
  <c r="B31" i="2"/>
  <c r="F28" i="2"/>
  <c r="E28" i="2"/>
  <c r="D28" i="2"/>
  <c r="C28" i="2"/>
  <c r="B28" i="2"/>
  <c r="B26" i="3" l="1"/>
  <c r="B45" i="3" s="1"/>
  <c r="B47" i="3" s="1"/>
  <c r="C29" i="2"/>
  <c r="C37" i="2" s="1"/>
  <c r="C41" i="2" s="1"/>
  <c r="F26" i="3"/>
  <c r="F48" i="3" s="1"/>
  <c r="F29" i="2"/>
  <c r="F37" i="2" s="1"/>
  <c r="F41" i="2" s="1"/>
  <c r="F42" i="2" s="1"/>
  <c r="B29" i="2"/>
  <c r="B37" i="2" s="1"/>
  <c r="B41" i="2" s="1"/>
  <c r="E26" i="3"/>
  <c r="E29" i="2"/>
  <c r="E37" i="2" s="1"/>
  <c r="D26" i="3"/>
  <c r="D29" i="2"/>
  <c r="D37" i="2" s="1"/>
  <c r="C26" i="3"/>
  <c r="F106" i="1"/>
  <c r="B41" i="1"/>
  <c r="C41" i="1"/>
  <c r="D41" i="1"/>
  <c r="D106" i="1"/>
  <c r="F41" i="1"/>
  <c r="E41" i="1"/>
  <c r="F129" i="1"/>
  <c r="B129" i="1"/>
  <c r="C129" i="1"/>
  <c r="D129" i="1"/>
  <c r="F121" i="1"/>
  <c r="B121" i="1"/>
  <c r="C121" i="1"/>
  <c r="D121" i="1"/>
  <c r="F112" i="1"/>
  <c r="B112" i="1"/>
  <c r="C112" i="1"/>
  <c r="D112" i="1"/>
  <c r="B106" i="1"/>
  <c r="C106" i="1"/>
  <c r="F31" i="1"/>
  <c r="F39" i="1" s="1"/>
  <c r="B31" i="1"/>
  <c r="B39" i="1" s="1"/>
  <c r="C31" i="1"/>
  <c r="C39" i="1" s="1"/>
  <c r="D31" i="1"/>
  <c r="D39" i="1" s="1"/>
  <c r="F20" i="1"/>
  <c r="B20" i="1"/>
  <c r="C20" i="1"/>
  <c r="D20" i="1"/>
  <c r="F16" i="1"/>
  <c r="B16" i="1"/>
  <c r="C16" i="1"/>
  <c r="D16" i="1"/>
  <c r="F10" i="1"/>
  <c r="B10" i="1"/>
  <c r="C10" i="1"/>
  <c r="D10" i="1"/>
  <c r="F7" i="1"/>
  <c r="B7" i="1"/>
  <c r="C7" i="1"/>
  <c r="D7" i="1"/>
  <c r="E129" i="1"/>
  <c r="E121" i="1"/>
  <c r="E112" i="1"/>
  <c r="C26" i="1" l="1"/>
  <c r="C52" i="1"/>
  <c r="F26" i="1"/>
  <c r="B48" i="3"/>
  <c r="F45" i="3"/>
  <c r="F47" i="3" s="1"/>
  <c r="B52" i="1"/>
  <c r="B26" i="1"/>
  <c r="D52" i="1"/>
  <c r="D26" i="1"/>
  <c r="F52" i="1"/>
  <c r="C45" i="3"/>
  <c r="C47" i="3" s="1"/>
  <c r="C48" i="3"/>
  <c r="D45" i="3"/>
  <c r="D47" i="3" s="1"/>
  <c r="D48" i="3"/>
  <c r="E45" i="3"/>
  <c r="E47" i="3" s="1"/>
  <c r="E48" i="3"/>
  <c r="C7" i="4"/>
  <c r="F7" i="4"/>
  <c r="B7" i="4"/>
  <c r="E41" i="2"/>
  <c r="E10" i="4" s="1"/>
  <c r="E7" i="4"/>
  <c r="F8" i="4"/>
  <c r="C42" i="2"/>
  <c r="C8" i="4"/>
  <c r="D41" i="2"/>
  <c r="D10" i="4" s="1"/>
  <c r="D7" i="4"/>
  <c r="B42" i="2"/>
  <c r="B8" i="4"/>
  <c r="B10" i="4"/>
  <c r="B54" i="1"/>
  <c r="E54" i="1"/>
  <c r="F10" i="4"/>
  <c r="F54" i="1"/>
  <c r="C10" i="4"/>
  <c r="C54" i="1"/>
  <c r="D54" i="1"/>
  <c r="D113" i="1"/>
  <c r="F113" i="1"/>
  <c r="F130" i="1" s="1"/>
  <c r="F132" i="1" s="1"/>
  <c r="F9" i="4"/>
  <c r="B113" i="1"/>
  <c r="B130" i="1" s="1"/>
  <c r="B132" i="1" s="1"/>
  <c r="C113" i="1"/>
  <c r="C130" i="1" s="1"/>
  <c r="C132" i="1" s="1"/>
  <c r="D130" i="1"/>
  <c r="D132" i="1" s="1"/>
  <c r="E106" i="1"/>
  <c r="E113" i="1" s="1"/>
  <c r="E130" i="1" s="1"/>
  <c r="E132" i="1" s="1"/>
  <c r="E16" i="1"/>
  <c r="E31" i="1"/>
  <c r="E39" i="1" s="1"/>
  <c r="E52" i="1" s="1"/>
  <c r="E20" i="1"/>
  <c r="E10" i="1"/>
  <c r="E7" i="1"/>
  <c r="E26" i="1" l="1"/>
  <c r="E42" i="2"/>
  <c r="E8" i="4"/>
  <c r="D42" i="2"/>
  <c r="D8" i="4"/>
  <c r="D9" i="4"/>
  <c r="C9" i="4"/>
  <c r="B9" i="4"/>
  <c r="E9" i="4" l="1"/>
</calcChain>
</file>

<file path=xl/sharedStrings.xml><?xml version="1.0" encoding="utf-8"?>
<sst xmlns="http://schemas.openxmlformats.org/spreadsheetml/2006/main" count="204" uniqueCount="142">
  <si>
    <t>Cash in hand</t>
  </si>
  <si>
    <t>Bal.with Bnagladesh banks &amp; its agent banks</t>
  </si>
  <si>
    <t>Inside Bangladesh</t>
  </si>
  <si>
    <t>Outside Bangladesh</t>
  </si>
  <si>
    <t>Other investmnets</t>
  </si>
  <si>
    <t>Loans,cash credit &amp; overdraft etc</t>
  </si>
  <si>
    <t>Bills discounted &amp; purchased</t>
  </si>
  <si>
    <t>Current depsoit &amp; other accounts</t>
  </si>
  <si>
    <t>Bills payable</t>
  </si>
  <si>
    <t>Saving bank deposit</t>
  </si>
  <si>
    <t>Term deposits</t>
  </si>
  <si>
    <t>Bearer certificates of deposits</t>
  </si>
  <si>
    <t>Other deposits</t>
  </si>
  <si>
    <t>paid up capital</t>
  </si>
  <si>
    <t>share money deposit for right issue</t>
  </si>
  <si>
    <t>Share prenium</t>
  </si>
  <si>
    <t>Statutory reserve</t>
  </si>
  <si>
    <t>Gneral Reserve</t>
  </si>
  <si>
    <t>Retained Earning</t>
  </si>
  <si>
    <t>Interst income</t>
  </si>
  <si>
    <t>Income from investment</t>
  </si>
  <si>
    <t>Commssion,exchange &amp; brokerage inocme</t>
  </si>
  <si>
    <t>Other operatioanl income</t>
  </si>
  <si>
    <t>Salary &amp; Allowancs</t>
  </si>
  <si>
    <t>Rent ,taxes, insurance ,electricity etc</t>
  </si>
  <si>
    <t>Legal &amp; professinal fees</t>
  </si>
  <si>
    <t>Postage,samp ,telecommunication etc</t>
  </si>
  <si>
    <t>Stationary ,printing ,advertising</t>
  </si>
  <si>
    <t>Managing Directors slaary &amp; allownaces</t>
  </si>
  <si>
    <t>Directors fees &amp; expenses</t>
  </si>
  <si>
    <t>Audit fees</t>
  </si>
  <si>
    <t>Other expense</t>
  </si>
  <si>
    <t>Provsion for lease &amp; loans</t>
  </si>
  <si>
    <t>Provison for margin laon</t>
  </si>
  <si>
    <t xml:space="preserve">Provisin for diminution in value of investors </t>
  </si>
  <si>
    <t>General provison for others  assests</t>
  </si>
  <si>
    <t>Consolidated Statement of cash flow</t>
  </si>
  <si>
    <t>Cash flows form operating actiivites</t>
  </si>
  <si>
    <t>Interst paid</t>
  </si>
  <si>
    <t>Interest received</t>
  </si>
  <si>
    <t>Dividend received</t>
  </si>
  <si>
    <t>fees &amp; commssion received</t>
  </si>
  <si>
    <t>Cash paid to employees</t>
  </si>
  <si>
    <t xml:space="preserve">Cash paid to suppliers </t>
  </si>
  <si>
    <t>Income taxes paid</t>
  </si>
  <si>
    <t>Received from other operaitng activiites</t>
  </si>
  <si>
    <t>paid for other operaitng actiivites</t>
  </si>
  <si>
    <t>Cash generated from operating actiiiites before cahnges in operaitng assests &amp; liabiliites</t>
  </si>
  <si>
    <t>Increase /decrease from operaitng assests &amp; liabiliites</t>
  </si>
  <si>
    <t>Cash flows from investing actiivites</t>
  </si>
  <si>
    <t>Investmnet in securities</t>
  </si>
  <si>
    <t>purchase of property , plant &amp; equipmnet</t>
  </si>
  <si>
    <t>Investments in commercial paper</t>
  </si>
  <si>
    <t>Net cash used in investing activities</t>
  </si>
  <si>
    <t>Cash flows from financing actiivites</t>
  </si>
  <si>
    <t>Recipts of term loan,overdrafts &amp; REPO</t>
  </si>
  <si>
    <t>Share money deposit for right issue</t>
  </si>
  <si>
    <t>Dividend Paid</t>
  </si>
  <si>
    <t>Net cash flow from fiannacing activities</t>
  </si>
  <si>
    <t>Net increase in cash &amp; cash equivalents</t>
  </si>
  <si>
    <t>Cash &amp; cash equivalents at the beginnign of the year</t>
  </si>
  <si>
    <t>Cash &amp; cash equivalents at the end of the year</t>
  </si>
  <si>
    <t>Less:Interest expense on deposit &amp; borrowings</t>
  </si>
  <si>
    <t>Changes on loan losses</t>
  </si>
  <si>
    <t>Provison for tax made during the year</t>
  </si>
  <si>
    <t>Deferred tax expense</t>
  </si>
  <si>
    <t>loans &amp; advances to customers</t>
  </si>
  <si>
    <t>Other assets</t>
  </si>
  <si>
    <t>Deposits from customers</t>
  </si>
  <si>
    <t>Other Liabiliites</t>
  </si>
  <si>
    <t>Total Increasing /Decreasing in operaitng &amp; liabiliites</t>
  </si>
  <si>
    <t>Repairs , maintenance  &amp; depreciation</t>
  </si>
  <si>
    <t>Net proceeds from treasury bills</t>
  </si>
  <si>
    <t>Sales proceeds from fixed asests</t>
  </si>
  <si>
    <t>Investment in subsidiaries</t>
  </si>
  <si>
    <t>Net cash flow from operating activiites</t>
  </si>
  <si>
    <t>Dividend paid</t>
  </si>
  <si>
    <t>Share Capital</t>
  </si>
  <si>
    <t>Fairvalue mesurement reserve</t>
  </si>
  <si>
    <t>Specific Provision</t>
  </si>
  <si>
    <t>Other expenses</t>
  </si>
  <si>
    <t>Drawdown of term loan, OD &amp; REPO</t>
  </si>
  <si>
    <t>Payment to LB Foundation</t>
  </si>
  <si>
    <t>Depreciation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</si>
  <si>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</si>
  <si>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</si>
  <si>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</si>
  <si>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</si>
  <si>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</si>
  <si>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</si>
  <si>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</si>
  <si>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Transaction cost against right issue</t>
  </si>
  <si>
    <t>LankaBangla Finance Limited</t>
  </si>
  <si>
    <t>Property and Assets</t>
  </si>
  <si>
    <t>Cash</t>
  </si>
  <si>
    <t>Balance with Other Banks and Financial Institutions</t>
  </si>
  <si>
    <t>Money at call and on short notice</t>
  </si>
  <si>
    <t>Investments</t>
  </si>
  <si>
    <t>Governement securiities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</si>
  <si>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</si>
  <si>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</si>
  <si>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</si>
  <si>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</si>
  <si>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</si>
  <si>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</si>
  <si>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</si>
  <si>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</si>
  <si>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</si>
  <si>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</si>
  <si>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</si>
  <si>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</si>
  <si>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</si>
  <si>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</si>
  <si>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</si>
  <si>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</si>
  <si>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</si>
  <si>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</si>
  <si>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</si>
  <si>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</si>
  <si>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</si>
  <si>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</si>
  <si>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</si>
  <si>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</si>
  <si>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</si>
  <si>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</si>
  <si>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</si>
  <si>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Finanacing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</si>
  <si>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</si>
  <si>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</si>
  <si>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</si>
  <si>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</si>
  <si>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</si>
  <si>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</si>
  <si>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</si>
  <si>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</si>
  <si>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</si>
  <si>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</si>
  <si>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Quarter end</t>
  </si>
  <si>
    <t>Balance Sheet</t>
  </si>
  <si>
    <t>Income Statement</t>
  </si>
  <si>
    <t>Cash Flow Statement</t>
  </si>
  <si>
    <t>Acquisition of share from non controling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</si>
</sst>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1" fillId="0" borderId="0" xfId="1" applyNumberFormat="1" applyFont="1"/>
    <xf numFmtId="0" fontId="1" fillId="0" borderId="0" xfId="0" applyFont="1" applyAlignment="1">
      <alignment vertical="top" wrapText="1"/>
    </xf>
    <xf numFmtId="0" fontId="0" fillId="0" borderId="0" xfId="0" applyFont="1"/>
    <xf numFmtId="0" fontId="3" fillId="2" borderId="0" xfId="0" applyFont="1" applyFill="1"/>
    <xf numFmtId="164" fontId="4" fillId="2" borderId="0" xfId="1" applyNumberFormat="1" applyFont="1" applyFill="1"/>
    <xf numFmtId="2" fontId="0" fillId="0" borderId="0" xfId="0" applyNumberFormat="1"/>
    <xf numFmtId="10" fontId="0" fillId="0" borderId="0" xfId="2" applyNumberFormat="1" applyFont="1"/>
    <xf numFmtId="43" fontId="0" fillId="0" borderId="0" xfId="1" applyNumberFormat="1" applyFont="1"/>
    <xf numFmtId="164" fontId="0" fillId="0" borderId="0" xfId="0" applyNumberFormat="1"/>
    <xf numFmtId="43" fontId="1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1" applyNumberFormat="1" applyFont="1"/>
    <xf numFmtId="164" fontId="4" fillId="0" borderId="0" xfId="1" applyNumberFormat="1" applyFont="1" applyFill="1" applyAlignment="1">
      <alignment horizontal="right"/>
    </xf>
    <xf numFmtId="0" fontId="1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15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workbookViewId="0">
      <pane xSplit="1" ySplit="5" topLeftCell="H48" activePane="bottomRight" state="frozen"/>
      <selection pane="topRight" activeCell="B1" sqref="B1"/>
      <selection pane="bottomLeft" activeCell="A6" sqref="A6"/>
      <selection pane="bottomRight" activeCell="J30" sqref="J30"/>
    </sheetView>
  </sheetViews>
  <sheetFormatPr defaultRowHeight="15" x14ac:dyDescent="0.25"/>
  <cols>
    <col min="1" max="1" width="46" customWidth="1"/>
    <col min="2" max="2" width="16.28515625" customWidth="1"/>
    <col min="3" max="3" width="14.85546875" customWidth="1"/>
    <col min="4" max="4" width="15.5703125" customWidth="1"/>
    <col min="5" max="5" width="17.5703125" customWidth="1"/>
    <col min="6" max="6" width="16" bestFit="1" customWidth="1"/>
    <col min="7" max="7" width="15" customWidth="1"/>
    <col min="8" max="8" width="17.42578125" customWidth="1"/>
    <col min="9" max="9" width="15.140625" customWidth="1"/>
  </cols>
  <sheetData>
    <row r="1" spans="1:11" ht="15" customHeight="1" x14ac:dyDescent="0.25">
      <c r="A1" s="1" t="s">
        <v>92</v>
      </c>
    </row>
    <row r="2" spans="1:11" x14ac:dyDescent="0.25">
      <c r="A2" s="1" t="s">
        <v>138</v>
      </c>
      <c r="B2" s="13"/>
      <c r="C2" s="13"/>
      <c r="D2" s="13"/>
      <c r="E2" s="13"/>
      <c r="F2" s="13"/>
    </row>
    <row r="3" spans="1:11" x14ac:dyDescent="0.25">
      <c r="A3" t="s">
        <v>137</v>
      </c>
    </row>
    <row r="4" spans="1:11" ht="16.5" customHeight="1" x14ac:dyDescent="0.3">
      <c r="A4" s="22"/>
      <c r="B4" s="24" t="s">
        <v>89</v>
      </c>
      <c r="C4" s="24" t="s">
        <v>88</v>
      </c>
      <c r="D4" s="24" t="s">
        <v>90</v>
      </c>
      <c r="E4" s="24" t="s">
        <v>89</v>
      </c>
      <c r="F4" s="24" t="s">
        <v>88</v>
      </c>
      <c r="G4" s="24" t="s">
        <v>90</v>
      </c>
      <c r="H4" s="24" t="s">
        <v>89</v>
      </c>
      <c r="I4" s="24" t="s">
        <v>88</v>
      </c>
    </row>
    <row r="5" spans="1:11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  <c r="I5" s="25">
        <v>43738</v>
      </c>
    </row>
    <row r="6" spans="1:11" x14ac:dyDescent="0.25">
      <c r="A6" s="17" t="s">
        <v>93</v>
      </c>
    </row>
    <row r="7" spans="1:11" x14ac:dyDescent="0.25">
      <c r="A7" s="18" t="s">
        <v>94</v>
      </c>
      <c r="B7" s="3">
        <f t="shared" ref="B7:D7" si="0">SUM(B8:B9)</f>
        <v>742076412</v>
      </c>
      <c r="C7" s="3">
        <f t="shared" si="0"/>
        <v>885303636</v>
      </c>
      <c r="D7" s="3">
        <f t="shared" si="0"/>
        <v>981696697</v>
      </c>
      <c r="E7" s="3">
        <f>SUM(E8:E9)</f>
        <v>898842061</v>
      </c>
      <c r="F7" s="3">
        <f>SUM(F8:F9)</f>
        <v>982187582</v>
      </c>
      <c r="G7" s="3">
        <f t="shared" ref="G7:H7" si="1">SUM(G8:G9)</f>
        <v>1069814859</v>
      </c>
      <c r="H7" s="3">
        <f t="shared" si="1"/>
        <v>1003739185</v>
      </c>
      <c r="I7" s="3">
        <f t="shared" ref="I7" si="2">SUM(I8:I9)</f>
        <v>947898629</v>
      </c>
      <c r="J7" s="3"/>
      <c r="K7" s="3"/>
    </row>
    <row r="8" spans="1:11" x14ac:dyDescent="0.25">
      <c r="A8" t="s">
        <v>0</v>
      </c>
      <c r="B8" s="2">
        <v>1176623</v>
      </c>
      <c r="C8" s="2">
        <v>1443753</v>
      </c>
      <c r="D8" s="2">
        <v>1245141</v>
      </c>
      <c r="E8" s="2">
        <v>2473701</v>
      </c>
      <c r="F8" s="2">
        <v>1535584</v>
      </c>
      <c r="G8" s="2">
        <v>1992067</v>
      </c>
      <c r="H8" s="2">
        <v>979978</v>
      </c>
      <c r="I8" s="2">
        <v>1208917</v>
      </c>
    </row>
    <row r="9" spans="1:11" x14ac:dyDescent="0.25">
      <c r="A9" t="s">
        <v>1</v>
      </c>
      <c r="B9" s="2">
        <v>740899789</v>
      </c>
      <c r="C9" s="2">
        <v>883859883</v>
      </c>
      <c r="D9" s="2">
        <v>980451556</v>
      </c>
      <c r="E9" s="2">
        <v>896368360</v>
      </c>
      <c r="F9" s="2">
        <v>980651998</v>
      </c>
      <c r="G9" s="2">
        <v>1067822792</v>
      </c>
      <c r="H9" s="2">
        <v>1002759207</v>
      </c>
      <c r="I9" s="2">
        <v>946689712</v>
      </c>
    </row>
    <row r="10" spans="1:11" x14ac:dyDescent="0.25">
      <c r="A10" s="19" t="s">
        <v>95</v>
      </c>
      <c r="B10" s="3">
        <f t="shared" ref="B10:D10" si="3">SUM(B11:B12)</f>
        <v>7878540062</v>
      </c>
      <c r="C10" s="3">
        <f t="shared" si="3"/>
        <v>7867089633</v>
      </c>
      <c r="D10" s="3">
        <f t="shared" si="3"/>
        <v>8663526575</v>
      </c>
      <c r="E10" s="3">
        <f>SUM(E11:E12)</f>
        <v>7675955155</v>
      </c>
      <c r="F10" s="3">
        <f>SUM(F11:F12)</f>
        <v>7999410787</v>
      </c>
      <c r="G10" s="3">
        <f t="shared" ref="G10:I10" si="4">SUM(G11:G12)</f>
        <v>7036708519</v>
      </c>
      <c r="H10" s="3">
        <f t="shared" si="4"/>
        <v>6852082068</v>
      </c>
      <c r="I10" s="3">
        <f t="shared" si="4"/>
        <v>7714319581</v>
      </c>
    </row>
    <row r="11" spans="1:11" x14ac:dyDescent="0.25">
      <c r="A11" t="s">
        <v>2</v>
      </c>
      <c r="B11" s="2">
        <v>7878540062</v>
      </c>
      <c r="C11" s="2">
        <v>7867089633</v>
      </c>
      <c r="D11" s="2">
        <v>8663526575</v>
      </c>
      <c r="E11" s="2">
        <v>7675955155</v>
      </c>
      <c r="F11" s="2">
        <v>7999410787</v>
      </c>
      <c r="G11" s="2">
        <v>7036708519</v>
      </c>
      <c r="H11" s="2">
        <v>6852082068</v>
      </c>
      <c r="I11" s="2">
        <v>7714319581</v>
      </c>
    </row>
    <row r="12" spans="1:11" x14ac:dyDescent="0.25">
      <c r="A12" t="s">
        <v>3</v>
      </c>
      <c r="B12" s="2"/>
      <c r="C12" s="2"/>
      <c r="D12" s="2"/>
      <c r="E12" s="2"/>
      <c r="F12" s="2"/>
    </row>
    <row r="13" spans="1:11" x14ac:dyDescent="0.25">
      <c r="B13" s="2"/>
      <c r="C13" s="2"/>
      <c r="D13" s="2"/>
      <c r="E13" s="2"/>
      <c r="F13" s="2"/>
    </row>
    <row r="14" spans="1:11" x14ac:dyDescent="0.25">
      <c r="A14" s="19" t="s">
        <v>96</v>
      </c>
      <c r="B14" s="2"/>
      <c r="C14" s="2"/>
      <c r="D14" s="2"/>
      <c r="E14" s="2"/>
      <c r="F14" s="2"/>
    </row>
    <row r="15" spans="1:11" x14ac:dyDescent="0.25">
      <c r="B15" s="2"/>
      <c r="C15" s="2"/>
      <c r="D15" s="2"/>
      <c r="E15" s="2"/>
      <c r="F15" s="2"/>
    </row>
    <row r="16" spans="1:11" x14ac:dyDescent="0.25">
      <c r="A16" s="19" t="s">
        <v>97</v>
      </c>
      <c r="B16" s="3">
        <f t="shared" ref="B16:D16" si="5">SUM(B17:B18)</f>
        <v>5146572698</v>
      </c>
      <c r="C16" s="3">
        <f t="shared" si="5"/>
        <v>5311971705</v>
      </c>
      <c r="D16" s="3">
        <f t="shared" si="5"/>
        <v>5485835417</v>
      </c>
      <c r="E16" s="3">
        <f>SUM(E17:E18)</f>
        <v>5235309416</v>
      </c>
      <c r="F16" s="3">
        <f>SUM(F17:F18)</f>
        <v>5339949809</v>
      </c>
      <c r="G16" s="3">
        <f t="shared" ref="G16:I16" si="6">SUM(G17:G18)</f>
        <v>5768513467</v>
      </c>
      <c r="H16" s="3">
        <f t="shared" si="6"/>
        <v>6582864371</v>
      </c>
      <c r="I16" s="3">
        <f t="shared" si="6"/>
        <v>5055172070</v>
      </c>
    </row>
    <row r="17" spans="1:11" x14ac:dyDescent="0.25">
      <c r="A17" t="s">
        <v>98</v>
      </c>
      <c r="B17" s="2"/>
      <c r="C17" s="2"/>
      <c r="D17" s="2"/>
      <c r="E17" s="2"/>
      <c r="F17" s="2"/>
    </row>
    <row r="18" spans="1:11" x14ac:dyDescent="0.25">
      <c r="A18" t="s">
        <v>4</v>
      </c>
      <c r="B18" s="2">
        <v>5146572698</v>
      </c>
      <c r="C18" s="2">
        <v>5311971705</v>
      </c>
      <c r="D18" s="2">
        <v>5485835417</v>
      </c>
      <c r="E18" s="3">
        <v>5235309416</v>
      </c>
      <c r="F18" s="2">
        <v>5339949809</v>
      </c>
      <c r="G18" s="2">
        <v>5768513467</v>
      </c>
      <c r="H18" s="2">
        <v>6582864371</v>
      </c>
      <c r="I18" s="2">
        <v>5055172070</v>
      </c>
    </row>
    <row r="19" spans="1:11" x14ac:dyDescent="0.25">
      <c r="B19" s="2"/>
      <c r="C19" s="2"/>
      <c r="D19" s="2"/>
      <c r="E19" s="2"/>
      <c r="F19" s="2"/>
    </row>
    <row r="20" spans="1:11" x14ac:dyDescent="0.25">
      <c r="A20" s="19" t="s">
        <v>99</v>
      </c>
      <c r="B20" s="3">
        <f t="shared" ref="B20:I20" si="7">SUM(B21:B22)</f>
        <v>59312663778</v>
      </c>
      <c r="C20" s="3">
        <f t="shared" si="7"/>
        <v>62912436949</v>
      </c>
      <c r="D20" s="3">
        <f t="shared" si="7"/>
        <v>67133463823</v>
      </c>
      <c r="E20" s="3">
        <f>SUM(E21:E22)</f>
        <v>66571246339</v>
      </c>
      <c r="F20" s="3">
        <f t="shared" si="7"/>
        <v>67176409229</v>
      </c>
      <c r="G20" s="3">
        <f t="shared" si="7"/>
        <v>72231276786</v>
      </c>
      <c r="H20" s="3">
        <f t="shared" si="7"/>
        <v>70754733831</v>
      </c>
      <c r="I20" s="3">
        <f t="shared" si="7"/>
        <v>68450362830</v>
      </c>
    </row>
    <row r="21" spans="1:11" x14ac:dyDescent="0.25">
      <c r="A21" t="s">
        <v>5</v>
      </c>
      <c r="B21" s="2">
        <v>59312663778</v>
      </c>
      <c r="C21" s="2">
        <v>62912436949</v>
      </c>
      <c r="D21" s="2">
        <v>67133463823</v>
      </c>
      <c r="E21" s="2">
        <v>66571246339</v>
      </c>
      <c r="F21" s="2">
        <v>67176409229</v>
      </c>
      <c r="G21" s="2">
        <v>72231276786</v>
      </c>
      <c r="H21" s="2">
        <v>70754733831</v>
      </c>
      <c r="I21" s="2">
        <v>68450362830</v>
      </c>
    </row>
    <row r="22" spans="1:11" x14ac:dyDescent="0.25">
      <c r="A22" t="s">
        <v>6</v>
      </c>
      <c r="B22" s="2"/>
      <c r="C22" s="2"/>
      <c r="D22" s="2"/>
      <c r="E22" s="2"/>
      <c r="F22" s="2"/>
    </row>
    <row r="23" spans="1:11" x14ac:dyDescent="0.25">
      <c r="A23" s="18" t="s">
        <v>100</v>
      </c>
      <c r="B23" s="2">
        <v>1671854116</v>
      </c>
      <c r="C23" s="2">
        <v>1674966846</v>
      </c>
      <c r="D23" s="2">
        <v>1802805102</v>
      </c>
      <c r="E23" s="15">
        <v>2090878088</v>
      </c>
      <c r="F23" s="3">
        <v>2070612485</v>
      </c>
      <c r="G23" s="15">
        <v>2436290574</v>
      </c>
      <c r="H23" s="15">
        <v>2448772084</v>
      </c>
      <c r="I23" s="15">
        <v>2516197865</v>
      </c>
    </row>
    <row r="24" spans="1:11" x14ac:dyDescent="0.25">
      <c r="A24" s="18" t="s">
        <v>101</v>
      </c>
      <c r="B24" s="2">
        <v>1305754898</v>
      </c>
      <c r="C24" s="2">
        <v>4019907699</v>
      </c>
      <c r="D24" s="2">
        <v>1736962197</v>
      </c>
      <c r="E24" s="15">
        <v>1896473211</v>
      </c>
      <c r="F24" s="3">
        <v>1909619861</v>
      </c>
      <c r="G24" s="15">
        <v>1740591193</v>
      </c>
      <c r="H24" s="15">
        <v>1692620119</v>
      </c>
      <c r="I24" s="15">
        <v>3043471658</v>
      </c>
    </row>
    <row r="25" spans="1:11" x14ac:dyDescent="0.25">
      <c r="A25" s="18" t="s">
        <v>102</v>
      </c>
      <c r="B25" s="2"/>
      <c r="C25" s="2"/>
      <c r="D25" s="2">
        <v>0</v>
      </c>
      <c r="E25" s="2">
        <v>0</v>
      </c>
      <c r="F25" s="2">
        <v>0</v>
      </c>
    </row>
    <row r="26" spans="1:11" x14ac:dyDescent="0.25">
      <c r="A26" s="1"/>
      <c r="B26" s="3">
        <f>(B7+B10+B16+B20+B23+B24)</f>
        <v>76057461964</v>
      </c>
      <c r="C26" s="3">
        <f>(C7+C10+C16+C20+C23+C24)</f>
        <v>82671676468</v>
      </c>
      <c r="D26" s="3">
        <f>(D7+D10+D16+D20+D23+D24)</f>
        <v>85804289811</v>
      </c>
      <c r="E26" s="3">
        <f>(E7+E10+E16+E20+E23+E24)+2</f>
        <v>84368704272</v>
      </c>
      <c r="F26" s="3">
        <f>F7+F10+F16+F20+F23+F24</f>
        <v>85478189753</v>
      </c>
      <c r="G26" s="3">
        <f t="shared" ref="G26:K26" si="8">G7+G10+G16+G20+G23+G24</f>
        <v>90283195398</v>
      </c>
      <c r="H26" s="3">
        <f t="shared" si="8"/>
        <v>89334811658</v>
      </c>
      <c r="I26" s="3">
        <f t="shared" si="8"/>
        <v>87727422633</v>
      </c>
      <c r="J26" s="3">
        <f t="shared" si="8"/>
        <v>0</v>
      </c>
      <c r="K26" s="3">
        <f t="shared" si="8"/>
        <v>0</v>
      </c>
    </row>
    <row r="27" spans="1:11" x14ac:dyDescent="0.25">
      <c r="A27" s="17" t="s">
        <v>103</v>
      </c>
      <c r="B27" s="2"/>
      <c r="C27" s="2"/>
      <c r="D27" s="2"/>
      <c r="E27" s="2"/>
      <c r="F27" s="2"/>
    </row>
    <row r="28" spans="1:11" x14ac:dyDescent="0.25">
      <c r="A28" s="19" t="s">
        <v>104</v>
      </c>
      <c r="B28" s="2"/>
      <c r="C28" s="2"/>
      <c r="D28" s="2"/>
      <c r="E28" s="2"/>
      <c r="F28" s="2"/>
    </row>
    <row r="29" spans="1:11" x14ac:dyDescent="0.25">
      <c r="A29" s="19" t="s">
        <v>105</v>
      </c>
      <c r="B29" s="2">
        <v>14292670814</v>
      </c>
      <c r="C29" s="2">
        <v>17175284896</v>
      </c>
      <c r="D29" s="2">
        <v>17497455271</v>
      </c>
      <c r="E29" s="2">
        <v>15594152225</v>
      </c>
      <c r="F29" s="3">
        <v>12502651655</v>
      </c>
      <c r="G29" s="2">
        <v>17070336822</v>
      </c>
      <c r="H29" s="2">
        <v>19869793710</v>
      </c>
      <c r="I29" s="2">
        <v>19425365791</v>
      </c>
    </row>
    <row r="30" spans="1:11" x14ac:dyDescent="0.25">
      <c r="B30" s="2"/>
      <c r="C30" s="2"/>
      <c r="D30" s="2"/>
      <c r="E30" s="2"/>
      <c r="F30" s="2"/>
    </row>
    <row r="31" spans="1:11" x14ac:dyDescent="0.25">
      <c r="A31" s="19" t="s">
        <v>106</v>
      </c>
      <c r="B31" s="3">
        <f t="shared" ref="B31:D31" si="9">SUM(B32:B37)</f>
        <v>47043323803</v>
      </c>
      <c r="C31" s="3">
        <f t="shared" si="9"/>
        <v>47714485796</v>
      </c>
      <c r="D31" s="3">
        <f t="shared" si="9"/>
        <v>50834513984</v>
      </c>
      <c r="E31" s="3">
        <f>SUM(E32:E37)</f>
        <v>51449015212</v>
      </c>
      <c r="F31" s="3">
        <f>SUM(F32:F37)</f>
        <v>54798894442</v>
      </c>
      <c r="G31" s="3">
        <f t="shared" ref="G31:H31" si="10">SUM(G32:G37)</f>
        <v>54089986164</v>
      </c>
      <c r="H31" s="3">
        <f t="shared" si="10"/>
        <v>51493446445</v>
      </c>
      <c r="I31" s="3">
        <f>SUM(I32:I37)</f>
        <v>49393896586</v>
      </c>
    </row>
    <row r="32" spans="1:11" x14ac:dyDescent="0.25">
      <c r="A32" t="s">
        <v>7</v>
      </c>
      <c r="B32" s="2"/>
      <c r="C32" s="2"/>
      <c r="D32" s="2">
        <v>0</v>
      </c>
      <c r="E32" s="2">
        <v>0</v>
      </c>
      <c r="F32" s="2">
        <v>0</v>
      </c>
    </row>
    <row r="33" spans="1:9" x14ac:dyDescent="0.25">
      <c r="A33" t="s">
        <v>8</v>
      </c>
      <c r="B33" s="2"/>
      <c r="C33" s="2"/>
      <c r="D33" s="2">
        <v>0</v>
      </c>
      <c r="E33" s="2">
        <v>0</v>
      </c>
      <c r="F33" s="2">
        <v>0</v>
      </c>
    </row>
    <row r="34" spans="1:9" x14ac:dyDescent="0.25">
      <c r="A34" t="s">
        <v>9</v>
      </c>
      <c r="B34" s="2"/>
      <c r="C34" s="2"/>
      <c r="D34" s="2"/>
      <c r="E34" s="2"/>
      <c r="F34" s="2"/>
    </row>
    <row r="35" spans="1:9" x14ac:dyDescent="0.25">
      <c r="A35" t="s">
        <v>10</v>
      </c>
      <c r="B35" s="2">
        <v>46892316769</v>
      </c>
      <c r="C35" s="2">
        <v>47606600991</v>
      </c>
      <c r="D35" s="2">
        <v>50709011704</v>
      </c>
      <c r="E35" s="2">
        <v>51328393679</v>
      </c>
      <c r="F35" s="2">
        <v>54666920984</v>
      </c>
      <c r="G35" s="2">
        <v>53909081612</v>
      </c>
      <c r="H35" s="2">
        <v>51302047169</v>
      </c>
      <c r="I35" s="2">
        <v>49204799441</v>
      </c>
    </row>
    <row r="36" spans="1:9" x14ac:dyDescent="0.25">
      <c r="A36" t="s">
        <v>11</v>
      </c>
      <c r="B36" s="2"/>
      <c r="C36" s="2">
        <v>107884805</v>
      </c>
      <c r="D36" s="2"/>
      <c r="E36" s="2"/>
      <c r="F36" s="2"/>
    </row>
    <row r="37" spans="1:9" x14ac:dyDescent="0.25">
      <c r="A37" t="s">
        <v>12</v>
      </c>
      <c r="B37" s="2">
        <v>151007034</v>
      </c>
      <c r="C37" s="2"/>
      <c r="D37" s="2">
        <v>125502280</v>
      </c>
      <c r="E37" s="2">
        <v>120621533</v>
      </c>
      <c r="F37" s="2">
        <v>131973458</v>
      </c>
      <c r="G37" s="2">
        <v>180904552</v>
      </c>
      <c r="H37" s="2">
        <v>191399276</v>
      </c>
      <c r="I37" s="2">
        <v>189097145</v>
      </c>
    </row>
    <row r="38" spans="1:9" x14ac:dyDescent="0.25">
      <c r="A38" s="19" t="s">
        <v>107</v>
      </c>
      <c r="B38" s="2">
        <v>7725722691</v>
      </c>
      <c r="C38" s="2">
        <v>10367415919</v>
      </c>
      <c r="D38" s="2">
        <v>7903659862</v>
      </c>
      <c r="E38" s="3">
        <v>7570303131</v>
      </c>
      <c r="F38" s="2">
        <v>8545780905</v>
      </c>
      <c r="G38" s="2">
        <v>9901233479</v>
      </c>
      <c r="H38" s="2">
        <v>8538807635</v>
      </c>
      <c r="I38" s="2">
        <v>9487541158</v>
      </c>
    </row>
    <row r="39" spans="1:9" x14ac:dyDescent="0.25">
      <c r="A39" s="1"/>
      <c r="B39" s="3">
        <f t="shared" ref="B39:D39" si="11">B29+B31+B38</f>
        <v>69061717308</v>
      </c>
      <c r="C39" s="3">
        <f t="shared" si="11"/>
        <v>75257186611</v>
      </c>
      <c r="D39" s="3">
        <f t="shared" si="11"/>
        <v>76235629117</v>
      </c>
      <c r="E39" s="3">
        <f>E29+E31+E38</f>
        <v>74613470568</v>
      </c>
      <c r="F39" s="3">
        <f>F29+F31+F38</f>
        <v>75847327002</v>
      </c>
      <c r="G39" s="3">
        <f t="shared" ref="G39:H39" si="12">G29+G31+G38</f>
        <v>81061556465</v>
      </c>
      <c r="H39" s="3">
        <f t="shared" si="12"/>
        <v>79902047790</v>
      </c>
      <c r="I39" s="3">
        <f>I29+I31+I38</f>
        <v>78306803535</v>
      </c>
    </row>
    <row r="40" spans="1:9" x14ac:dyDescent="0.25">
      <c r="B40" s="2"/>
      <c r="C40" s="2"/>
      <c r="D40" s="2"/>
      <c r="E40" s="2"/>
      <c r="F40" s="2"/>
    </row>
    <row r="41" spans="1:9" x14ac:dyDescent="0.25">
      <c r="A41" s="19" t="s">
        <v>108</v>
      </c>
      <c r="B41" s="3">
        <f>SUM(B42:B49)</f>
        <v>6908268466</v>
      </c>
      <c r="C41" s="3">
        <f>SUM(C42:C49)</f>
        <v>7321841395</v>
      </c>
      <c r="D41" s="3">
        <f>SUM(D42:D49)</f>
        <v>9465846528</v>
      </c>
      <c r="E41" s="3">
        <f>SUM(E42:E50)</f>
        <v>9755233704</v>
      </c>
      <c r="F41" s="3">
        <f>SUM(F42:F50)</f>
        <v>9630862751</v>
      </c>
      <c r="G41" s="3">
        <f>SUM(G42:G50)</f>
        <v>9221638932</v>
      </c>
      <c r="H41" s="3">
        <f>SUM(H42:H50)</f>
        <v>9432763870</v>
      </c>
      <c r="I41" s="3">
        <f>SUM(I42:I50)</f>
        <v>9420619097</v>
      </c>
    </row>
    <row r="42" spans="1:9" x14ac:dyDescent="0.25">
      <c r="A42" t="s">
        <v>13</v>
      </c>
      <c r="B42" s="2">
        <v>3182509410</v>
      </c>
      <c r="C42" s="2">
        <v>3182509410</v>
      </c>
      <c r="D42" s="2">
        <v>5131796410</v>
      </c>
      <c r="E42" s="2">
        <v>5131796410</v>
      </c>
      <c r="F42" s="2">
        <v>5131796410</v>
      </c>
      <c r="G42" s="2">
        <v>5131796410</v>
      </c>
      <c r="H42" s="2">
        <v>5131796410</v>
      </c>
      <c r="I42" s="2">
        <v>5131796410</v>
      </c>
    </row>
    <row r="43" spans="1:9" x14ac:dyDescent="0.25">
      <c r="A43" s="5" t="s">
        <v>77</v>
      </c>
      <c r="B43" s="2"/>
      <c r="C43" s="2"/>
      <c r="D43" s="2"/>
      <c r="E43" s="2"/>
      <c r="F43" s="2"/>
    </row>
    <row r="44" spans="1:9" x14ac:dyDescent="0.25">
      <c r="A44" t="s">
        <v>14</v>
      </c>
      <c r="B44" s="2"/>
      <c r="C44" s="2"/>
      <c r="D44" s="2"/>
      <c r="E44" s="2"/>
      <c r="F44" s="2"/>
    </row>
    <row r="45" spans="1:9" x14ac:dyDescent="0.25">
      <c r="A45" t="s">
        <v>15</v>
      </c>
      <c r="B45" s="2">
        <v>1090888800</v>
      </c>
      <c r="C45" s="2">
        <v>1090888800</v>
      </c>
      <c r="D45" s="2">
        <v>1090888800</v>
      </c>
      <c r="E45" s="2">
        <v>1090888800</v>
      </c>
      <c r="F45" s="2">
        <v>1090888800</v>
      </c>
      <c r="G45" s="2">
        <v>1090888800</v>
      </c>
      <c r="H45" s="2">
        <v>1090888800</v>
      </c>
      <c r="I45" s="2">
        <v>1090888800</v>
      </c>
    </row>
    <row r="46" spans="1:9" x14ac:dyDescent="0.25">
      <c r="A46" t="s">
        <v>16</v>
      </c>
      <c r="B46" s="2">
        <v>1311034798</v>
      </c>
      <c r="C46" s="2">
        <v>1354040676</v>
      </c>
      <c r="D46" s="2">
        <v>1500143564</v>
      </c>
      <c r="E46" s="2">
        <v>1524422681</v>
      </c>
      <c r="F46" s="2">
        <v>1536318920</v>
      </c>
      <c r="G46" s="2">
        <v>1658810063</v>
      </c>
      <c r="H46" s="2">
        <v>1696066233</v>
      </c>
      <c r="I46" s="2">
        <v>1708223418</v>
      </c>
    </row>
    <row r="47" spans="1:9" x14ac:dyDescent="0.25">
      <c r="A47" t="s">
        <v>17</v>
      </c>
      <c r="B47" s="2">
        <v>42772616</v>
      </c>
      <c r="C47" s="2">
        <v>42772616</v>
      </c>
      <c r="D47" s="2">
        <v>48431020</v>
      </c>
      <c r="E47" s="2">
        <v>49480521</v>
      </c>
      <c r="F47" s="2">
        <v>56275163</v>
      </c>
      <c r="G47" s="2">
        <v>53048686</v>
      </c>
      <c r="H47" s="2">
        <v>53048686</v>
      </c>
      <c r="I47" s="2">
        <v>53048686</v>
      </c>
    </row>
    <row r="48" spans="1:9" x14ac:dyDescent="0.25">
      <c r="A48" t="s">
        <v>78</v>
      </c>
      <c r="B48" s="2"/>
      <c r="C48" s="2"/>
      <c r="D48" s="2"/>
      <c r="E48" s="2"/>
      <c r="F48" s="2"/>
    </row>
    <row r="49" spans="1:9" x14ac:dyDescent="0.25">
      <c r="A49" t="s">
        <v>18</v>
      </c>
      <c r="B49" s="2">
        <v>1281062842</v>
      </c>
      <c r="C49" s="2">
        <v>1651629893</v>
      </c>
      <c r="D49" s="2">
        <v>1694586734</v>
      </c>
      <c r="E49" s="2">
        <v>1850838746</v>
      </c>
      <c r="F49" s="2">
        <v>1708067682</v>
      </c>
      <c r="G49" s="2">
        <v>1131865116</v>
      </c>
      <c r="H49" s="2">
        <v>1303328059</v>
      </c>
      <c r="I49" s="2">
        <v>1283898806</v>
      </c>
    </row>
    <row r="50" spans="1:9" x14ac:dyDescent="0.25">
      <c r="A50" s="19" t="s">
        <v>109</v>
      </c>
      <c r="B50" s="2">
        <v>87476190</v>
      </c>
      <c r="C50" s="2">
        <v>92648461</v>
      </c>
      <c r="D50" s="2">
        <v>102814166</v>
      </c>
      <c r="E50" s="2">
        <v>107806546</v>
      </c>
      <c r="F50" s="2">
        <v>107515776</v>
      </c>
      <c r="G50" s="2">
        <v>155229857</v>
      </c>
      <c r="H50" s="2">
        <v>157635682</v>
      </c>
      <c r="I50" s="2">
        <v>152762977</v>
      </c>
    </row>
    <row r="51" spans="1:9" x14ac:dyDescent="0.25">
      <c r="B51" s="2"/>
      <c r="C51" s="2"/>
      <c r="D51" s="2"/>
      <c r="E51" s="2"/>
      <c r="F51" s="2"/>
    </row>
    <row r="52" spans="1:9" x14ac:dyDescent="0.25">
      <c r="A52" s="1"/>
      <c r="B52" s="3">
        <f>B39+B41+B50</f>
        <v>76057461964</v>
      </c>
      <c r="C52" s="3">
        <f>(C39+C41+C50)+1</f>
        <v>82671676468</v>
      </c>
      <c r="D52" s="3">
        <f>D39+D41+D50</f>
        <v>85804289811</v>
      </c>
      <c r="E52" s="3">
        <f>E39+E41</f>
        <v>84368704272</v>
      </c>
      <c r="F52" s="3">
        <f>(F39+F41)</f>
        <v>85478189753</v>
      </c>
      <c r="G52" s="3">
        <f t="shared" ref="G52" si="13">(G39+G41)</f>
        <v>90283195397</v>
      </c>
      <c r="H52" s="3">
        <f>(H39+H41)</f>
        <v>89334811660</v>
      </c>
      <c r="I52" s="3">
        <f>(I39+I41)</f>
        <v>87727422632</v>
      </c>
    </row>
    <row r="53" spans="1:9" x14ac:dyDescent="0.25">
      <c r="B53" s="2"/>
      <c r="C53" s="2"/>
      <c r="D53" s="2"/>
      <c r="E53" s="2"/>
      <c r="F53" s="2"/>
    </row>
    <row r="54" spans="1:9" x14ac:dyDescent="0.25">
      <c r="A54" s="20" t="s">
        <v>110</v>
      </c>
      <c r="B54" s="10">
        <f t="shared" ref="B54:I54" si="14">B41/(B42/10)</f>
        <v>21.706985199456174</v>
      </c>
      <c r="C54" s="10">
        <f t="shared" si="14"/>
        <v>23.006503522011581</v>
      </c>
      <c r="D54" s="10">
        <f t="shared" si="14"/>
        <v>18.4454833585263</v>
      </c>
      <c r="E54" s="10">
        <f t="shared" si="14"/>
        <v>19.009393445520573</v>
      </c>
      <c r="F54" s="10">
        <f t="shared" si="14"/>
        <v>18.767039807411223</v>
      </c>
      <c r="G54" s="10">
        <f t="shared" si="14"/>
        <v>17.969611799155533</v>
      </c>
      <c r="H54" s="10">
        <f t="shared" si="14"/>
        <v>18.381017320989162</v>
      </c>
      <c r="I54" s="10">
        <f t="shared" si="14"/>
        <v>18.357351586751665</v>
      </c>
    </row>
    <row r="55" spans="1:9" x14ac:dyDescent="0.25">
      <c r="A55" s="20" t="s">
        <v>111</v>
      </c>
      <c r="B55" s="2"/>
      <c r="C55" s="2"/>
      <c r="D55" s="2"/>
      <c r="E55" s="2"/>
      <c r="F55" s="2"/>
    </row>
    <row r="56" spans="1:9" x14ac:dyDescent="0.25">
      <c r="B56" s="2"/>
      <c r="C56" s="2"/>
      <c r="D56" s="2"/>
      <c r="E56" s="2"/>
      <c r="F56" s="2"/>
    </row>
    <row r="57" spans="1:9" x14ac:dyDescent="0.25">
      <c r="B57" s="2"/>
      <c r="C57" s="2"/>
      <c r="D57" s="2"/>
      <c r="E57" s="2"/>
      <c r="F57" s="2"/>
    </row>
    <row r="58" spans="1:9" x14ac:dyDescent="0.25">
      <c r="B58" s="3"/>
      <c r="C58" s="3"/>
      <c r="D58" s="3"/>
      <c r="E58" s="3"/>
      <c r="F58" s="3"/>
    </row>
    <row r="59" spans="1:9" x14ac:dyDescent="0.25">
      <c r="B59" s="2"/>
      <c r="C59" s="2"/>
      <c r="D59" s="2"/>
      <c r="E59" s="2"/>
      <c r="F59" s="2"/>
    </row>
    <row r="60" spans="1:9" x14ac:dyDescent="0.25">
      <c r="B60" s="2"/>
      <c r="C60" s="2"/>
      <c r="D60" s="2"/>
      <c r="E60" s="2"/>
      <c r="F60" s="2"/>
    </row>
    <row r="61" spans="1:9" x14ac:dyDescent="0.25">
      <c r="B61" s="2"/>
      <c r="C61" s="2"/>
      <c r="D61" s="2"/>
      <c r="E61" s="2"/>
      <c r="F61" s="2"/>
    </row>
    <row r="62" spans="1:9" x14ac:dyDescent="0.25">
      <c r="A62" s="1"/>
      <c r="B62" s="3"/>
      <c r="C62" s="3"/>
      <c r="D62" s="3"/>
      <c r="E62" s="3"/>
      <c r="F62" s="3"/>
      <c r="G62" s="3"/>
    </row>
    <row r="63" spans="1:9" x14ac:dyDescent="0.25">
      <c r="B63" s="2"/>
      <c r="C63" s="2"/>
      <c r="D63" s="2"/>
      <c r="E63" s="2"/>
      <c r="F63" s="2"/>
    </row>
    <row r="64" spans="1:9" x14ac:dyDescent="0.25">
      <c r="A64" s="1"/>
      <c r="B64" s="2"/>
      <c r="C64" s="2"/>
      <c r="D64" s="2"/>
      <c r="E64" s="2"/>
      <c r="F64" s="2"/>
    </row>
    <row r="65" spans="1:6" x14ac:dyDescent="0.25">
      <c r="B65" s="2"/>
      <c r="C65" s="2"/>
      <c r="D65" s="2"/>
      <c r="E65" s="2"/>
      <c r="F65" s="2"/>
    </row>
    <row r="66" spans="1:6" x14ac:dyDescent="0.25">
      <c r="B66" s="2"/>
      <c r="C66" s="2"/>
      <c r="D66" s="2"/>
      <c r="E66" s="2"/>
      <c r="F66" s="2"/>
    </row>
    <row r="67" spans="1:6" x14ac:dyDescent="0.25">
      <c r="B67" s="2"/>
      <c r="C67" s="2"/>
      <c r="D67" s="2"/>
      <c r="E67" s="2"/>
      <c r="F67" s="2"/>
    </row>
    <row r="68" spans="1:6" x14ac:dyDescent="0.25">
      <c r="B68" s="2"/>
      <c r="C68" s="2"/>
      <c r="D68" s="2"/>
      <c r="E68" s="2"/>
      <c r="F68" s="2"/>
    </row>
    <row r="69" spans="1:6" x14ac:dyDescent="0.25">
      <c r="B69" s="2"/>
      <c r="C69" s="2"/>
      <c r="D69" s="2"/>
      <c r="E69" s="2"/>
      <c r="F69" s="2"/>
    </row>
    <row r="70" spans="1:6" x14ac:dyDescent="0.25">
      <c r="B70" s="2"/>
      <c r="C70" s="2"/>
      <c r="D70" s="2"/>
      <c r="E70" s="2"/>
      <c r="F70" s="2"/>
    </row>
    <row r="71" spans="1:6" x14ac:dyDescent="0.25">
      <c r="B71" s="2"/>
      <c r="C71" s="2"/>
      <c r="D71" s="2"/>
      <c r="E71" s="2"/>
      <c r="F71" s="2"/>
    </row>
    <row r="72" spans="1:6" x14ac:dyDescent="0.25">
      <c r="B72" s="2"/>
      <c r="C72" s="2"/>
      <c r="D72" s="2"/>
      <c r="E72" s="2"/>
      <c r="F72" s="2"/>
    </row>
    <row r="73" spans="1:6" x14ac:dyDescent="0.25">
      <c r="B73" s="2"/>
      <c r="C73" s="2"/>
      <c r="D73" s="2"/>
      <c r="E73" s="2"/>
      <c r="F73" s="2"/>
    </row>
    <row r="74" spans="1:6" x14ac:dyDescent="0.25">
      <c r="B74" s="2"/>
      <c r="C74" s="2"/>
      <c r="D74" s="2"/>
      <c r="E74" s="2"/>
      <c r="F74" s="2"/>
    </row>
    <row r="75" spans="1:6" x14ac:dyDescent="0.25">
      <c r="B75" s="2"/>
      <c r="C75" s="2"/>
      <c r="D75" s="2"/>
      <c r="E75" s="2"/>
      <c r="F75" s="2"/>
    </row>
    <row r="76" spans="1:6" x14ac:dyDescent="0.25">
      <c r="A76" s="1"/>
      <c r="B76" s="3"/>
      <c r="C76" s="3"/>
      <c r="D76" s="3"/>
      <c r="E76" s="3"/>
      <c r="F76" s="3"/>
    </row>
    <row r="77" spans="1:6" x14ac:dyDescent="0.25">
      <c r="A77" s="1"/>
      <c r="B77" s="3"/>
      <c r="C77" s="3"/>
      <c r="D77" s="3"/>
      <c r="E77" s="3"/>
      <c r="F77" s="3"/>
    </row>
    <row r="78" spans="1:6" x14ac:dyDescent="0.25">
      <c r="B78" s="2"/>
      <c r="C78" s="2"/>
      <c r="D78" s="2"/>
      <c r="E78" s="2"/>
      <c r="F78" s="2"/>
    </row>
    <row r="79" spans="1:6" x14ac:dyDescent="0.25">
      <c r="A79" s="1"/>
      <c r="B79" s="3"/>
      <c r="C79" s="3"/>
      <c r="D79" s="3"/>
      <c r="E79" s="3"/>
      <c r="F79" s="3"/>
    </row>
    <row r="80" spans="1:6" x14ac:dyDescent="0.25">
      <c r="B80" s="2"/>
      <c r="C80" s="2"/>
      <c r="D80" s="2"/>
      <c r="E80" s="2"/>
      <c r="F80" s="2"/>
    </row>
    <row r="81" spans="1:6" x14ac:dyDescent="0.25">
      <c r="A81" s="5"/>
      <c r="B81" s="2"/>
      <c r="C81" s="2"/>
      <c r="D81" s="2"/>
      <c r="E81" s="2"/>
      <c r="F81" s="2"/>
    </row>
    <row r="82" spans="1:6" x14ac:dyDescent="0.25">
      <c r="B82" s="2"/>
      <c r="C82" s="2"/>
      <c r="D82" s="2"/>
      <c r="E82" s="2"/>
      <c r="F82" s="2"/>
    </row>
    <row r="83" spans="1:6" x14ac:dyDescent="0.25">
      <c r="B83" s="2"/>
      <c r="C83" s="2"/>
      <c r="D83" s="2"/>
      <c r="E83" s="2"/>
      <c r="F83" s="2"/>
    </row>
    <row r="84" spans="1:6" x14ac:dyDescent="0.25">
      <c r="B84" s="2"/>
      <c r="C84" s="2"/>
      <c r="D84" s="2"/>
      <c r="E84" s="2"/>
      <c r="F84" s="2"/>
    </row>
    <row r="85" spans="1:6" x14ac:dyDescent="0.25">
      <c r="A85" s="1"/>
      <c r="B85" s="3"/>
      <c r="C85" s="3"/>
      <c r="D85" s="3"/>
      <c r="E85" s="3"/>
      <c r="F85" s="3"/>
    </row>
    <row r="86" spans="1:6" x14ac:dyDescent="0.25">
      <c r="B86" s="3"/>
      <c r="C86" s="3"/>
      <c r="D86" s="3"/>
      <c r="E86" s="3"/>
      <c r="F86" s="3"/>
    </row>
    <row r="87" spans="1:6" x14ac:dyDescent="0.25">
      <c r="B87" s="2"/>
      <c r="C87" s="2"/>
      <c r="D87" s="2"/>
      <c r="E87" s="2"/>
      <c r="F87" s="2"/>
    </row>
    <row r="88" spans="1:6" x14ac:dyDescent="0.25">
      <c r="B88" s="2"/>
      <c r="C88" s="2"/>
      <c r="D88" s="2"/>
      <c r="E88" s="2"/>
      <c r="F88" s="2"/>
    </row>
    <row r="89" spans="1:6" x14ac:dyDescent="0.25">
      <c r="A89" s="1"/>
      <c r="B89" s="3"/>
      <c r="C89" s="3"/>
      <c r="D89" s="3"/>
      <c r="E89" s="3"/>
      <c r="F89" s="3"/>
    </row>
    <row r="90" spans="1:6" x14ac:dyDescent="0.25">
      <c r="B90" s="2"/>
      <c r="C90" s="2"/>
      <c r="D90" s="2"/>
      <c r="E90" s="2"/>
      <c r="F90" s="2"/>
    </row>
    <row r="91" spans="1:6" x14ac:dyDescent="0.25">
      <c r="B91" s="2"/>
      <c r="C91" s="2"/>
      <c r="D91" s="2"/>
      <c r="E91" s="2"/>
      <c r="F91" s="2"/>
    </row>
    <row r="92" spans="1:6" ht="15.75" x14ac:dyDescent="0.25">
      <c r="A92" s="6" t="s">
        <v>36</v>
      </c>
      <c r="B92" s="7"/>
      <c r="C92" s="7"/>
      <c r="D92" s="7"/>
      <c r="E92" s="7"/>
      <c r="F92" s="7"/>
    </row>
    <row r="93" spans="1:6" x14ac:dyDescent="0.25">
      <c r="B93" s="2"/>
      <c r="C93" s="2"/>
      <c r="D93" s="2"/>
      <c r="E93" s="2"/>
      <c r="F93" s="2"/>
    </row>
    <row r="94" spans="1:6" x14ac:dyDescent="0.25">
      <c r="A94" s="1" t="s">
        <v>37</v>
      </c>
      <c r="B94" s="2"/>
      <c r="C94" s="2"/>
      <c r="D94" s="2"/>
      <c r="E94" s="2"/>
      <c r="F94" s="2"/>
    </row>
    <row r="95" spans="1:6" x14ac:dyDescent="0.25">
      <c r="A95" t="s">
        <v>39</v>
      </c>
      <c r="B95" s="2">
        <v>3757707596</v>
      </c>
      <c r="C95" s="2">
        <v>3197952124</v>
      </c>
      <c r="D95" s="2">
        <v>4620811511</v>
      </c>
      <c r="E95" s="2">
        <v>5413751225</v>
      </c>
      <c r="F95" s="2">
        <v>7000853944</v>
      </c>
    </row>
    <row r="96" spans="1:6" x14ac:dyDescent="0.25">
      <c r="A96" t="s">
        <v>38</v>
      </c>
      <c r="B96" s="2">
        <v>-2699359991</v>
      </c>
      <c r="C96" s="2">
        <v>-2540881538</v>
      </c>
      <c r="D96" s="2">
        <v>-2952441140</v>
      </c>
      <c r="E96" s="2">
        <v>-3327572519</v>
      </c>
      <c r="F96" s="2">
        <v>-4364777925</v>
      </c>
    </row>
    <row r="97" spans="1:6" x14ac:dyDescent="0.25">
      <c r="A97" t="s">
        <v>40</v>
      </c>
      <c r="B97" s="2">
        <v>13891167</v>
      </c>
      <c r="C97" s="2">
        <v>82196153</v>
      </c>
      <c r="D97" s="2">
        <v>23195772</v>
      </c>
      <c r="E97" s="2">
        <v>66895335</v>
      </c>
      <c r="F97" s="2">
        <v>91737809</v>
      </c>
    </row>
    <row r="98" spans="1:6" x14ac:dyDescent="0.25">
      <c r="A98" t="s">
        <v>41</v>
      </c>
      <c r="B98" s="2">
        <v>533982826</v>
      </c>
      <c r="C98" s="2">
        <v>131538085</v>
      </c>
      <c r="D98" s="2">
        <v>209960146</v>
      </c>
      <c r="E98" s="2">
        <v>274762656</v>
      </c>
      <c r="F98" s="2">
        <v>1655361503</v>
      </c>
    </row>
    <row r="99" spans="1:6" x14ac:dyDescent="0.25">
      <c r="A99" t="s">
        <v>20</v>
      </c>
      <c r="B99" s="2">
        <v>642345974</v>
      </c>
      <c r="C99" s="2">
        <v>94015542</v>
      </c>
      <c r="D99" s="2">
        <v>180657170</v>
      </c>
      <c r="E99" s="2">
        <v>94190730</v>
      </c>
      <c r="F99" s="2">
        <v>834879162</v>
      </c>
    </row>
    <row r="100" spans="1:6" x14ac:dyDescent="0.25">
      <c r="A100" t="s">
        <v>42</v>
      </c>
      <c r="B100" s="2">
        <v>-472301034</v>
      </c>
      <c r="C100" s="2">
        <v>-408999208</v>
      </c>
      <c r="D100" s="2">
        <v>-503666468</v>
      </c>
      <c r="E100" s="2">
        <v>-632272854</v>
      </c>
      <c r="F100" s="2">
        <v>-1239038975</v>
      </c>
    </row>
    <row r="101" spans="1:6" x14ac:dyDescent="0.25">
      <c r="A101" t="s">
        <v>43</v>
      </c>
      <c r="B101" s="2">
        <v>-28218341</v>
      </c>
      <c r="C101" s="2">
        <v>-38858200</v>
      </c>
      <c r="D101" s="2">
        <v>-59648365</v>
      </c>
      <c r="E101" s="2">
        <v>-56018261</v>
      </c>
      <c r="F101" s="2">
        <v>-133776169</v>
      </c>
    </row>
    <row r="102" spans="1:6" x14ac:dyDescent="0.25">
      <c r="A102" t="s">
        <v>44</v>
      </c>
      <c r="B102" s="2">
        <v>-319098759</v>
      </c>
      <c r="C102" s="2">
        <v>-12481697</v>
      </c>
      <c r="D102" s="2">
        <v>-11606145</v>
      </c>
      <c r="E102" s="2">
        <v>-116685640</v>
      </c>
      <c r="F102" s="2">
        <v>-334203698</v>
      </c>
    </row>
    <row r="103" spans="1:6" x14ac:dyDescent="0.25">
      <c r="A103" t="s">
        <v>45</v>
      </c>
      <c r="B103" s="2">
        <v>5845509</v>
      </c>
      <c r="C103" s="2">
        <v>38749159</v>
      </c>
      <c r="D103" s="2">
        <v>57567679</v>
      </c>
      <c r="E103" s="2">
        <v>92634103</v>
      </c>
      <c r="F103" s="2">
        <v>332160541</v>
      </c>
    </row>
    <row r="104" spans="1:6" x14ac:dyDescent="0.25">
      <c r="A104" t="s">
        <v>46</v>
      </c>
      <c r="B104" s="2">
        <v>-318760718</v>
      </c>
      <c r="C104" s="2">
        <v>-165226023</v>
      </c>
      <c r="D104" s="3">
        <v>-227274589</v>
      </c>
      <c r="E104" s="2">
        <v>-472324201</v>
      </c>
      <c r="F104" s="2">
        <v>-1065727673</v>
      </c>
    </row>
    <row r="105" spans="1:6" x14ac:dyDescent="0.25">
      <c r="A105" t="s">
        <v>80</v>
      </c>
      <c r="B105" s="2"/>
      <c r="C105" s="2"/>
      <c r="D105" s="3"/>
      <c r="E105" s="2"/>
      <c r="F105" s="2">
        <v>0</v>
      </c>
    </row>
    <row r="106" spans="1:6" ht="30" x14ac:dyDescent="0.25">
      <c r="A106" s="4" t="s">
        <v>47</v>
      </c>
      <c r="B106" s="3">
        <f t="shared" ref="B106:C106" si="15">SUM(B95:B104)</f>
        <v>1116034229</v>
      </c>
      <c r="C106" s="3">
        <f t="shared" si="15"/>
        <v>378004397</v>
      </c>
      <c r="D106" s="3">
        <f>SUM(D95:D104)</f>
        <v>1337555571</v>
      </c>
      <c r="E106" s="3">
        <f>SUM(E95:E104)</f>
        <v>1337360574</v>
      </c>
      <c r="F106" s="3">
        <f>SUM(F95:F105)</f>
        <v>2777468519</v>
      </c>
    </row>
    <row r="107" spans="1:6" x14ac:dyDescent="0.25">
      <c r="A107" s="1" t="s">
        <v>48</v>
      </c>
      <c r="B107" s="2"/>
      <c r="C107" s="2"/>
      <c r="D107" s="2"/>
      <c r="E107" s="2"/>
      <c r="F107" s="2"/>
    </row>
    <row r="108" spans="1:6" x14ac:dyDescent="0.25">
      <c r="A108" t="s">
        <v>66</v>
      </c>
      <c r="B108" s="2">
        <v>-6418406623</v>
      </c>
      <c r="C108" s="2">
        <v>-5007118286</v>
      </c>
      <c r="D108" s="2">
        <v>-11752822777</v>
      </c>
      <c r="E108" s="2">
        <v>-10684775913</v>
      </c>
      <c r="F108" s="2">
        <v>-16136077333</v>
      </c>
    </row>
    <row r="109" spans="1:6" x14ac:dyDescent="0.25">
      <c r="A109" t="s">
        <v>67</v>
      </c>
      <c r="B109" s="2">
        <v>513090325</v>
      </c>
      <c r="C109" s="2">
        <v>16685070</v>
      </c>
      <c r="D109" s="2">
        <v>12304135</v>
      </c>
      <c r="E109" s="2">
        <v>39693610</v>
      </c>
      <c r="F109" s="2">
        <v>45612368</v>
      </c>
    </row>
    <row r="110" spans="1:6" x14ac:dyDescent="0.25">
      <c r="A110" t="s">
        <v>68</v>
      </c>
      <c r="B110" s="2">
        <v>3211342244</v>
      </c>
      <c r="C110" s="2">
        <v>5841220986</v>
      </c>
      <c r="D110" s="2">
        <v>13401252024</v>
      </c>
      <c r="E110" s="2">
        <v>9952488088</v>
      </c>
      <c r="F110" s="2">
        <v>11526665383</v>
      </c>
    </row>
    <row r="111" spans="1:6" x14ac:dyDescent="0.25">
      <c r="A111" t="s">
        <v>69</v>
      </c>
      <c r="B111" s="2">
        <v>-76866123</v>
      </c>
      <c r="C111" s="2">
        <v>214082151</v>
      </c>
      <c r="D111" s="2">
        <v>301991440</v>
      </c>
      <c r="E111" s="2">
        <v>-147711083</v>
      </c>
      <c r="F111" s="2">
        <v>196817863</v>
      </c>
    </row>
    <row r="112" spans="1:6" x14ac:dyDescent="0.25">
      <c r="A112" s="1" t="s">
        <v>70</v>
      </c>
      <c r="B112" s="3">
        <f t="shared" ref="B112:F112" si="16">SUM(B108:B111)</f>
        <v>-2770840177</v>
      </c>
      <c r="C112" s="3">
        <f t="shared" si="16"/>
        <v>1064869921</v>
      </c>
      <c r="D112" s="3">
        <f t="shared" si="16"/>
        <v>1962724822</v>
      </c>
      <c r="E112" s="3">
        <f>SUM(E108:E111)</f>
        <v>-840305298</v>
      </c>
      <c r="F112" s="3">
        <f t="shared" si="16"/>
        <v>-4366981719</v>
      </c>
    </row>
    <row r="113" spans="1:6" x14ac:dyDescent="0.25">
      <c r="A113" s="1" t="s">
        <v>75</v>
      </c>
      <c r="B113" s="3">
        <f t="shared" ref="B113:D113" si="17">B106+B112</f>
        <v>-1654805948</v>
      </c>
      <c r="C113" s="3">
        <f t="shared" si="17"/>
        <v>1442874318</v>
      </c>
      <c r="D113" s="3">
        <f t="shared" si="17"/>
        <v>3300280393</v>
      </c>
      <c r="E113" s="3">
        <f>E106+E112</f>
        <v>497055276</v>
      </c>
      <c r="F113" s="3">
        <f>F106+F112</f>
        <v>-1589513200</v>
      </c>
    </row>
    <row r="114" spans="1:6" x14ac:dyDescent="0.25">
      <c r="A114" s="1" t="s">
        <v>49</v>
      </c>
      <c r="B114" s="2"/>
      <c r="C114" s="2"/>
      <c r="D114" s="2"/>
      <c r="E114" s="2"/>
      <c r="F114" s="2"/>
    </row>
    <row r="115" spans="1:6" x14ac:dyDescent="0.25">
      <c r="A115" t="s">
        <v>50</v>
      </c>
      <c r="B115" s="2">
        <v>-220678111</v>
      </c>
      <c r="C115" s="2">
        <v>-23842012</v>
      </c>
      <c r="D115" s="2">
        <v>-141995917</v>
      </c>
      <c r="E115" s="2">
        <v>-173777212</v>
      </c>
      <c r="F115" s="2">
        <v>-682519454</v>
      </c>
    </row>
    <row r="116" spans="1:6" x14ac:dyDescent="0.25">
      <c r="A116" t="s">
        <v>72</v>
      </c>
      <c r="B116" s="2">
        <v>100000000</v>
      </c>
      <c r="C116" s="2">
        <v>0</v>
      </c>
      <c r="D116" s="2">
        <v>1009100000</v>
      </c>
      <c r="E116" s="2">
        <v>0</v>
      </c>
      <c r="F116" s="2">
        <v>-455798713</v>
      </c>
    </row>
    <row r="117" spans="1:6" x14ac:dyDescent="0.25">
      <c r="A117" t="s">
        <v>51</v>
      </c>
      <c r="B117" s="2">
        <v>-123138896</v>
      </c>
      <c r="C117" s="2">
        <v>88974187</v>
      </c>
      <c r="D117" s="2">
        <v>-794860655</v>
      </c>
      <c r="E117" s="2">
        <v>-186414731</v>
      </c>
      <c r="F117" s="2">
        <v>250000000</v>
      </c>
    </row>
    <row r="118" spans="1:6" x14ac:dyDescent="0.25">
      <c r="A118" t="s">
        <v>73</v>
      </c>
      <c r="B118" s="2">
        <v>7086352</v>
      </c>
      <c r="C118" s="2">
        <v>312850</v>
      </c>
      <c r="D118" s="2">
        <v>868000</v>
      </c>
      <c r="E118" s="2">
        <v>1115500</v>
      </c>
      <c r="F118" s="2">
        <v>8057460</v>
      </c>
    </row>
    <row r="119" spans="1:6" x14ac:dyDescent="0.25">
      <c r="A119" t="s">
        <v>52</v>
      </c>
      <c r="B119" s="2">
        <v>0</v>
      </c>
      <c r="C119" s="2">
        <v>-115000000</v>
      </c>
      <c r="D119" s="2">
        <v>-580000000</v>
      </c>
      <c r="E119" s="2">
        <v>-120000000</v>
      </c>
      <c r="F119" s="2"/>
    </row>
    <row r="120" spans="1:6" x14ac:dyDescent="0.25">
      <c r="A120" t="s">
        <v>74</v>
      </c>
      <c r="B120" s="2"/>
      <c r="C120" s="2"/>
      <c r="D120" s="2">
        <v>-32250000</v>
      </c>
      <c r="E120" s="2">
        <v>-62500000</v>
      </c>
      <c r="F120" s="2"/>
    </row>
    <row r="121" spans="1:6" x14ac:dyDescent="0.25">
      <c r="A121" s="1" t="s">
        <v>53</v>
      </c>
      <c r="B121" s="3">
        <f t="shared" ref="B121:D121" si="18">SUM(B115:B120)</f>
        <v>-236730655</v>
      </c>
      <c r="C121" s="3">
        <f t="shared" si="18"/>
        <v>-49554975</v>
      </c>
      <c r="D121" s="3">
        <f t="shared" si="18"/>
        <v>-539138572</v>
      </c>
      <c r="E121" s="3">
        <f>SUM(E115:E120)</f>
        <v>-541576443</v>
      </c>
      <c r="F121" s="3">
        <f>SUM(F115:F120)</f>
        <v>-880260707</v>
      </c>
    </row>
    <row r="122" spans="1:6" x14ac:dyDescent="0.25">
      <c r="A122" s="1" t="s">
        <v>54</v>
      </c>
      <c r="B122" s="2"/>
      <c r="C122" s="2"/>
      <c r="D122" s="2"/>
      <c r="E122" s="2"/>
      <c r="F122" s="2"/>
    </row>
    <row r="123" spans="1:6" x14ac:dyDescent="0.25">
      <c r="A123" s="5" t="s">
        <v>76</v>
      </c>
      <c r="B123" s="2"/>
      <c r="C123" s="2"/>
      <c r="D123" s="2"/>
      <c r="E123" s="2"/>
      <c r="F123" s="2"/>
    </row>
    <row r="124" spans="1:6" x14ac:dyDescent="0.25">
      <c r="A124" t="s">
        <v>55</v>
      </c>
      <c r="B124" s="2">
        <v>2760059032</v>
      </c>
      <c r="C124" s="2">
        <v>-711735611</v>
      </c>
      <c r="D124" s="2">
        <v>-2650415779</v>
      </c>
      <c r="E124" s="2">
        <v>2097933682</v>
      </c>
      <c r="F124" s="2">
        <v>7688687726</v>
      </c>
    </row>
    <row r="125" spans="1:6" x14ac:dyDescent="0.25">
      <c r="A125" t="s">
        <v>81</v>
      </c>
      <c r="B125" s="2"/>
      <c r="C125" s="2"/>
      <c r="D125" s="2"/>
      <c r="E125" s="2"/>
      <c r="F125" s="2"/>
    </row>
    <row r="126" spans="1:6" x14ac:dyDescent="0.25">
      <c r="A126" t="s">
        <v>56</v>
      </c>
      <c r="B126" s="2"/>
      <c r="C126" s="2">
        <v>-298564856</v>
      </c>
      <c r="D126" s="2">
        <v>-191800430</v>
      </c>
      <c r="E126" s="2"/>
      <c r="F126" s="2">
        <v>160307660</v>
      </c>
    </row>
    <row r="127" spans="1:6" x14ac:dyDescent="0.25">
      <c r="A127" t="s">
        <v>82</v>
      </c>
      <c r="B127" s="2"/>
      <c r="C127" s="2"/>
      <c r="D127" s="2"/>
      <c r="E127" s="2"/>
      <c r="F127" s="2"/>
    </row>
    <row r="128" spans="1:6" x14ac:dyDescent="0.25">
      <c r="A128" t="s">
        <v>57</v>
      </c>
      <c r="B128" s="2"/>
      <c r="C128" s="2"/>
      <c r="D128" s="2"/>
      <c r="E128" s="2">
        <v>-365138883</v>
      </c>
      <c r="F128" s="2">
        <v>-392592853</v>
      </c>
    </row>
    <row r="129" spans="1:6" x14ac:dyDescent="0.25">
      <c r="A129" s="1" t="s">
        <v>58</v>
      </c>
      <c r="B129" s="3">
        <f>SUM(B124:B128)</f>
        <v>2760059032</v>
      </c>
      <c r="C129" s="3">
        <f>SUM(C124:C128)</f>
        <v>-1010300467</v>
      </c>
      <c r="D129" s="3">
        <f>SUM(D124:D128)</f>
        <v>-2842216209</v>
      </c>
      <c r="E129" s="3">
        <f>SUM(E124:E128)</f>
        <v>1732794799</v>
      </c>
      <c r="F129" s="3">
        <f>SUM(F124:F128)</f>
        <v>7456402533</v>
      </c>
    </row>
    <row r="130" spans="1:6" x14ac:dyDescent="0.25">
      <c r="A130" s="1" t="s">
        <v>59</v>
      </c>
      <c r="B130" s="3">
        <f t="shared" ref="B130:F130" si="19">B113+B121+B129</f>
        <v>868522429</v>
      </c>
      <c r="C130" s="3">
        <f t="shared" si="19"/>
        <v>383018876</v>
      </c>
      <c r="D130" s="3">
        <f t="shared" si="19"/>
        <v>-81074388</v>
      </c>
      <c r="E130" s="3">
        <f t="shared" si="19"/>
        <v>1688273632</v>
      </c>
      <c r="F130" s="3">
        <f t="shared" si="19"/>
        <v>4986628626</v>
      </c>
    </row>
    <row r="131" spans="1:6" x14ac:dyDescent="0.25">
      <c r="A131" s="1" t="s">
        <v>60</v>
      </c>
      <c r="B131" s="2">
        <v>1676725342</v>
      </c>
      <c r="C131" s="2">
        <v>939667579</v>
      </c>
      <c r="D131" s="2">
        <v>1322686454</v>
      </c>
      <c r="E131" s="2">
        <v>1241612064</v>
      </c>
      <c r="F131" s="2">
        <v>5043583829</v>
      </c>
    </row>
    <row r="132" spans="1:6" x14ac:dyDescent="0.25">
      <c r="A132" s="1" t="s">
        <v>61</v>
      </c>
      <c r="B132" s="3">
        <f t="shared" ref="B132:D132" si="20">SUM(B130:B131)</f>
        <v>2545247771</v>
      </c>
      <c r="C132" s="3">
        <f t="shared" si="20"/>
        <v>1322686455</v>
      </c>
      <c r="D132" s="3">
        <f t="shared" si="20"/>
        <v>1241612066</v>
      </c>
      <c r="E132" s="3">
        <f>SUM(E130:E131)</f>
        <v>2929885696</v>
      </c>
      <c r="F132" s="3">
        <f>SUM(F130:F131)</f>
        <v>10030212455</v>
      </c>
    </row>
    <row r="133" spans="1:6" x14ac:dyDescent="0.25">
      <c r="B133" s="2"/>
      <c r="C133" s="2"/>
      <c r="D133" s="2"/>
      <c r="E133" s="2"/>
      <c r="F133" s="2"/>
    </row>
    <row r="134" spans="1:6" x14ac:dyDescent="0.25">
      <c r="A134" s="1" t="s">
        <v>83</v>
      </c>
      <c r="B134" s="3">
        <v>72489849</v>
      </c>
      <c r="C134" s="3">
        <v>93637627</v>
      </c>
      <c r="D134" s="3">
        <v>109543227</v>
      </c>
      <c r="E134" s="3">
        <v>123478392</v>
      </c>
      <c r="F134" s="3">
        <v>183401905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xSplit="1" ySplit="5" topLeftCell="H30" activePane="bottomRight" state="frozen"/>
      <selection pane="topRight" activeCell="B1" sqref="B1"/>
      <selection pane="bottomLeft" activeCell="A4" sqref="A4"/>
      <selection pane="bottomRight" activeCell="I41" sqref="I41"/>
    </sheetView>
  </sheetViews>
  <sheetFormatPr defaultRowHeight="15" x14ac:dyDescent="0.25"/>
  <cols>
    <col min="1" max="1" width="45" bestFit="1" customWidth="1"/>
    <col min="2" max="5" width="15" bestFit="1" customWidth="1"/>
    <col min="6" max="6" width="14.28515625" bestFit="1" customWidth="1"/>
    <col min="7" max="7" width="16.85546875" bestFit="1" customWidth="1"/>
    <col min="8" max="8" width="18.7109375" customWidth="1"/>
    <col min="9" max="9" width="16.85546875" bestFit="1" customWidth="1"/>
  </cols>
  <sheetData>
    <row r="1" spans="1:9" x14ac:dyDescent="0.25">
      <c r="A1" s="1" t="s">
        <v>92</v>
      </c>
      <c r="B1" s="11"/>
      <c r="C1" s="11"/>
      <c r="D1" s="11"/>
      <c r="E1" s="11"/>
      <c r="F1" s="11"/>
    </row>
    <row r="2" spans="1:9" ht="15.75" x14ac:dyDescent="0.25">
      <c r="A2" s="1" t="s">
        <v>139</v>
      </c>
      <c r="B2" s="16"/>
      <c r="C2" s="16"/>
      <c r="D2" s="16"/>
      <c r="E2" s="16"/>
      <c r="F2" s="16"/>
    </row>
    <row r="3" spans="1:9" x14ac:dyDescent="0.25">
      <c r="A3" t="s">
        <v>137</v>
      </c>
    </row>
    <row r="4" spans="1:9" ht="18.75" x14ac:dyDescent="0.3">
      <c r="A4" s="22"/>
      <c r="B4" s="24" t="s">
        <v>89</v>
      </c>
      <c r="C4" s="24" t="s">
        <v>88</v>
      </c>
      <c r="D4" s="24" t="s">
        <v>90</v>
      </c>
      <c r="E4" s="24" t="s">
        <v>89</v>
      </c>
      <c r="F4" s="24" t="s">
        <v>88</v>
      </c>
      <c r="G4" s="24" t="s">
        <v>90</v>
      </c>
      <c r="H4" s="24" t="s">
        <v>89</v>
      </c>
      <c r="I4" s="24" t="s">
        <v>88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  <c r="I5" s="25">
        <v>43738</v>
      </c>
    </row>
    <row r="6" spans="1:9" x14ac:dyDescent="0.25">
      <c r="A6" s="20" t="s">
        <v>112</v>
      </c>
      <c r="B6" s="2"/>
      <c r="C6" s="2"/>
      <c r="D6" s="2"/>
      <c r="E6" s="2"/>
      <c r="F6" s="2"/>
    </row>
    <row r="7" spans="1:9" x14ac:dyDescent="0.25">
      <c r="A7" s="19" t="s">
        <v>113</v>
      </c>
      <c r="B7" s="3">
        <f t="shared" ref="B7:I7" si="0">B8-B9</f>
        <v>970353373</v>
      </c>
      <c r="C7" s="3">
        <f t="shared" si="0"/>
        <v>1584055885</v>
      </c>
      <c r="D7" s="3">
        <f t="shared" si="0"/>
        <v>548900715</v>
      </c>
      <c r="E7" s="3">
        <f t="shared" si="0"/>
        <v>1172256369</v>
      </c>
      <c r="F7" s="3">
        <f t="shared" si="0"/>
        <v>1584055885</v>
      </c>
      <c r="G7" s="3">
        <f t="shared" si="0"/>
        <v>647829954</v>
      </c>
      <c r="H7" s="3">
        <f t="shared" si="0"/>
        <v>1423943626</v>
      </c>
      <c r="I7" s="3">
        <f t="shared" si="0"/>
        <v>1991087967</v>
      </c>
    </row>
    <row r="8" spans="1:9" x14ac:dyDescent="0.25">
      <c r="A8" t="s">
        <v>19</v>
      </c>
      <c r="B8" s="2">
        <v>3169301031</v>
      </c>
      <c r="C8" s="2">
        <v>5074484332</v>
      </c>
      <c r="D8" s="2">
        <v>1992759852</v>
      </c>
      <c r="E8" s="2">
        <v>4290874544</v>
      </c>
      <c r="F8" s="2">
        <v>5074484332</v>
      </c>
      <c r="G8" s="2">
        <v>2428434590</v>
      </c>
      <c r="H8" s="2">
        <v>5026524690</v>
      </c>
      <c r="I8" s="2">
        <v>7487341616</v>
      </c>
    </row>
    <row r="9" spans="1:9" x14ac:dyDescent="0.25">
      <c r="A9" t="s">
        <v>62</v>
      </c>
      <c r="B9" s="2">
        <v>2198947658</v>
      </c>
      <c r="C9" s="2">
        <v>3490428447</v>
      </c>
      <c r="D9" s="2">
        <v>1443859137</v>
      </c>
      <c r="E9" s="2">
        <v>3118618175</v>
      </c>
      <c r="F9" s="2">
        <v>3490428447</v>
      </c>
      <c r="G9" s="2">
        <v>1780604636</v>
      </c>
      <c r="H9" s="2">
        <v>3602581064</v>
      </c>
      <c r="I9" s="2">
        <v>5496253649</v>
      </c>
    </row>
    <row r="10" spans="1:9" x14ac:dyDescent="0.25">
      <c r="B10" s="2"/>
      <c r="C10" s="2"/>
      <c r="D10" s="2"/>
      <c r="E10" s="2"/>
      <c r="F10" s="2"/>
    </row>
    <row r="11" spans="1:9" x14ac:dyDescent="0.25">
      <c r="A11" t="s">
        <v>20</v>
      </c>
      <c r="B11" s="2">
        <v>189414644</v>
      </c>
      <c r="C11" s="2">
        <v>360057169</v>
      </c>
      <c r="D11" s="2">
        <v>44342866</v>
      </c>
      <c r="E11" s="2">
        <v>280195675</v>
      </c>
      <c r="F11" s="2">
        <v>360057169</v>
      </c>
      <c r="G11" s="2">
        <v>78051369</v>
      </c>
      <c r="H11" s="2">
        <v>125296133</v>
      </c>
      <c r="I11" s="2">
        <v>268772263</v>
      </c>
    </row>
    <row r="12" spans="1:9" x14ac:dyDescent="0.25">
      <c r="A12" t="s">
        <v>21</v>
      </c>
      <c r="B12" s="2">
        <v>575894965</v>
      </c>
      <c r="C12" s="2">
        <v>913672627</v>
      </c>
      <c r="D12" s="2">
        <v>138452866</v>
      </c>
      <c r="E12" s="2">
        <v>300685263</v>
      </c>
      <c r="F12" s="2">
        <v>913672627</v>
      </c>
      <c r="G12" s="2">
        <v>197533203</v>
      </c>
      <c r="H12" s="2">
        <v>280378585</v>
      </c>
      <c r="I12" s="2">
        <v>376362479</v>
      </c>
    </row>
    <row r="13" spans="1:9" x14ac:dyDescent="0.25">
      <c r="A13" t="s">
        <v>22</v>
      </c>
      <c r="B13" s="2">
        <v>419554721</v>
      </c>
      <c r="C13" s="2">
        <v>623134333</v>
      </c>
      <c r="D13" s="2">
        <v>189140410</v>
      </c>
      <c r="E13" s="2">
        <v>386102984</v>
      </c>
      <c r="F13" s="2">
        <v>623134333</v>
      </c>
      <c r="G13" s="2">
        <v>196302451</v>
      </c>
      <c r="H13" s="2">
        <v>402288590</v>
      </c>
      <c r="I13" s="2">
        <v>601991405</v>
      </c>
    </row>
    <row r="14" spans="1:9" x14ac:dyDescent="0.25">
      <c r="A14" s="1"/>
      <c r="B14" s="3">
        <f>SUM(B7,B11:B13)</f>
        <v>2155217703</v>
      </c>
      <c r="C14" s="3">
        <f>SUM(C7,C11:C13)</f>
        <v>3480920014</v>
      </c>
      <c r="D14" s="3">
        <f>SUM(D7,D11:D13)</f>
        <v>920836857</v>
      </c>
      <c r="E14" s="3">
        <f>SUM(E7,E11:E13)</f>
        <v>2139240291</v>
      </c>
      <c r="F14" s="3">
        <f>SUM(F7,F11:F13)</f>
        <v>3480920014</v>
      </c>
      <c r="G14" s="3">
        <f t="shared" ref="G14:I14" si="1">SUM(G7,G11:G13)</f>
        <v>1119716977</v>
      </c>
      <c r="H14" s="3">
        <f t="shared" si="1"/>
        <v>2231906934</v>
      </c>
      <c r="I14" s="3">
        <f t="shared" si="1"/>
        <v>3238214114</v>
      </c>
    </row>
    <row r="15" spans="1:9" x14ac:dyDescent="0.25">
      <c r="B15" s="2"/>
      <c r="C15" s="2"/>
      <c r="D15" s="2"/>
      <c r="E15" s="2"/>
      <c r="F15" s="2"/>
    </row>
    <row r="16" spans="1:9" x14ac:dyDescent="0.25">
      <c r="A16" s="20" t="s">
        <v>114</v>
      </c>
      <c r="B16" s="2"/>
      <c r="C16" s="2"/>
      <c r="D16" s="2"/>
      <c r="E16" s="2"/>
      <c r="F16" s="2"/>
    </row>
    <row r="17" spans="1:9" x14ac:dyDescent="0.25">
      <c r="A17" t="s">
        <v>23</v>
      </c>
      <c r="B17" s="2">
        <v>604411430</v>
      </c>
      <c r="C17" s="2">
        <v>915911126</v>
      </c>
      <c r="D17" s="2">
        <v>349429877</v>
      </c>
      <c r="E17" s="2">
        <v>690748426</v>
      </c>
      <c r="F17" s="2">
        <v>915911126</v>
      </c>
      <c r="G17" s="2">
        <v>379165922</v>
      </c>
      <c r="H17" s="2">
        <v>740520789</v>
      </c>
      <c r="I17" s="2">
        <v>1102002031</v>
      </c>
    </row>
    <row r="18" spans="1:9" x14ac:dyDescent="0.25">
      <c r="A18" t="s">
        <v>24</v>
      </c>
      <c r="B18" s="2">
        <v>98695665</v>
      </c>
      <c r="C18" s="2">
        <v>154843276</v>
      </c>
      <c r="D18" s="2">
        <v>60820997</v>
      </c>
      <c r="E18" s="2">
        <v>127317418</v>
      </c>
      <c r="F18" s="2">
        <v>154843276</v>
      </c>
      <c r="G18" s="2">
        <v>64761577</v>
      </c>
      <c r="H18" s="2">
        <v>129786166</v>
      </c>
      <c r="I18" s="2">
        <v>193801618</v>
      </c>
    </row>
    <row r="19" spans="1:9" x14ac:dyDescent="0.25">
      <c r="A19" t="s">
        <v>25</v>
      </c>
      <c r="B19" s="2">
        <v>10203442</v>
      </c>
      <c r="C19" s="2">
        <v>16873618</v>
      </c>
      <c r="D19" s="2">
        <v>1203266</v>
      </c>
      <c r="E19" s="2">
        <v>8113956</v>
      </c>
      <c r="F19" s="2">
        <v>16873618</v>
      </c>
      <c r="G19" s="2">
        <v>2457431</v>
      </c>
      <c r="H19" s="2">
        <v>9106420</v>
      </c>
      <c r="I19" s="2">
        <v>19388280</v>
      </c>
    </row>
    <row r="20" spans="1:9" x14ac:dyDescent="0.25">
      <c r="A20" t="s">
        <v>26</v>
      </c>
      <c r="B20" s="2">
        <v>12383983</v>
      </c>
      <c r="C20" s="2">
        <v>19640740</v>
      </c>
      <c r="D20" s="2">
        <v>5205804</v>
      </c>
      <c r="E20" s="2">
        <v>12455589</v>
      </c>
      <c r="F20" s="2">
        <v>19640740</v>
      </c>
      <c r="G20" s="2">
        <v>6141004</v>
      </c>
      <c r="H20" s="2">
        <v>13340138</v>
      </c>
      <c r="I20" s="2">
        <v>20202545</v>
      </c>
    </row>
    <row r="21" spans="1:9" x14ac:dyDescent="0.25">
      <c r="A21" t="s">
        <v>27</v>
      </c>
      <c r="B21" s="2">
        <v>32907243</v>
      </c>
      <c r="C21" s="2">
        <v>46327845</v>
      </c>
      <c r="D21" s="2">
        <v>9168248</v>
      </c>
      <c r="E21" s="2">
        <v>23892193</v>
      </c>
      <c r="F21" s="2">
        <v>46327845</v>
      </c>
      <c r="G21" s="2">
        <v>9709162</v>
      </c>
      <c r="H21" s="2">
        <v>24266637</v>
      </c>
      <c r="I21" s="2">
        <v>38045705</v>
      </c>
    </row>
    <row r="22" spans="1:9" x14ac:dyDescent="0.25">
      <c r="A22" t="s">
        <v>28</v>
      </c>
      <c r="B22" s="2">
        <v>3549222</v>
      </c>
      <c r="C22" s="2">
        <v>7137200</v>
      </c>
      <c r="D22" s="2">
        <v>3868603</v>
      </c>
      <c r="E22" s="2">
        <v>7738123</v>
      </c>
      <c r="F22" s="2">
        <v>7137200</v>
      </c>
      <c r="G22" s="2">
        <v>3868603</v>
      </c>
      <c r="H22" s="2">
        <v>7738123</v>
      </c>
      <c r="I22" s="2">
        <v>11608562</v>
      </c>
    </row>
    <row r="23" spans="1:9" x14ac:dyDescent="0.25">
      <c r="A23" t="s">
        <v>29</v>
      </c>
      <c r="B23" s="2">
        <v>998500</v>
      </c>
      <c r="C23" s="2">
        <v>1529800</v>
      </c>
      <c r="D23" s="2">
        <v>299750</v>
      </c>
      <c r="E23" s="2">
        <v>977000</v>
      </c>
      <c r="F23" s="2">
        <v>1529800</v>
      </c>
      <c r="G23" s="2">
        <v>502550</v>
      </c>
      <c r="H23" s="2">
        <v>1095950</v>
      </c>
      <c r="I23" s="2">
        <v>1542000</v>
      </c>
    </row>
    <row r="24" spans="1:9" x14ac:dyDescent="0.25">
      <c r="A24" t="s">
        <v>30</v>
      </c>
      <c r="B24" s="2">
        <v>373234</v>
      </c>
      <c r="C24" s="2">
        <v>677287</v>
      </c>
      <c r="D24" s="2">
        <v>182541</v>
      </c>
      <c r="E24" s="2">
        <v>894081</v>
      </c>
      <c r="F24" s="2">
        <v>677287</v>
      </c>
      <c r="G24" s="2">
        <v>240062</v>
      </c>
      <c r="H24" s="2">
        <v>399624</v>
      </c>
      <c r="I24" s="2">
        <v>659811</v>
      </c>
    </row>
    <row r="25" spans="1:9" x14ac:dyDescent="0.25">
      <c r="A25" t="s">
        <v>63</v>
      </c>
      <c r="B25" s="2"/>
      <c r="C25" s="2"/>
      <c r="D25" s="2"/>
      <c r="E25" s="2"/>
      <c r="F25" s="2"/>
    </row>
    <row r="26" spans="1:9" x14ac:dyDescent="0.25">
      <c r="A26" t="s">
        <v>71</v>
      </c>
      <c r="B26" s="2">
        <v>84006292</v>
      </c>
      <c r="C26" s="2">
        <v>128191520</v>
      </c>
      <c r="D26" s="2">
        <v>48094012</v>
      </c>
      <c r="E26" s="2">
        <v>96642996</v>
      </c>
      <c r="F26" s="2">
        <v>128191520</v>
      </c>
      <c r="G26" s="2">
        <v>68135570</v>
      </c>
      <c r="H26" s="2">
        <v>124730625</v>
      </c>
      <c r="I26" s="2">
        <v>166649601</v>
      </c>
    </row>
    <row r="27" spans="1:9" x14ac:dyDescent="0.25">
      <c r="A27" t="s">
        <v>31</v>
      </c>
      <c r="B27" s="2">
        <v>372673346</v>
      </c>
      <c r="C27" s="2">
        <v>573427018</v>
      </c>
      <c r="D27" s="2">
        <v>159682112</v>
      </c>
      <c r="E27" s="2">
        <v>349211112</v>
      </c>
      <c r="F27" s="2">
        <v>573427018</v>
      </c>
      <c r="G27" s="2">
        <v>181472399</v>
      </c>
      <c r="H27" s="2">
        <v>380828950</v>
      </c>
      <c r="I27" s="2">
        <v>556160371</v>
      </c>
    </row>
    <row r="28" spans="1:9" x14ac:dyDescent="0.25">
      <c r="A28" s="1"/>
      <c r="B28" s="3">
        <f t="shared" ref="B28:D28" si="2">SUM(B17:B27)</f>
        <v>1220202357</v>
      </c>
      <c r="C28" s="3">
        <f t="shared" si="2"/>
        <v>1864559430</v>
      </c>
      <c r="D28" s="3">
        <f t="shared" si="2"/>
        <v>637955210</v>
      </c>
      <c r="E28" s="3">
        <f>SUM(E17:E27)</f>
        <v>1317990894</v>
      </c>
      <c r="F28" s="3">
        <f>SUM(F17:F27)</f>
        <v>1864559430</v>
      </c>
      <c r="G28" s="3">
        <f t="shared" ref="G28:I28" si="3">SUM(G17:G27)</f>
        <v>716454280</v>
      </c>
      <c r="H28" s="3">
        <f t="shared" si="3"/>
        <v>1431813422</v>
      </c>
      <c r="I28" s="3">
        <f t="shared" si="3"/>
        <v>2110060524</v>
      </c>
    </row>
    <row r="29" spans="1:9" x14ac:dyDescent="0.25">
      <c r="A29" s="20" t="s">
        <v>115</v>
      </c>
      <c r="B29" s="3">
        <f t="shared" ref="B29:I29" si="4">B14-B28</f>
        <v>935015346</v>
      </c>
      <c r="C29" s="3">
        <f t="shared" si="4"/>
        <v>1616360584</v>
      </c>
      <c r="D29" s="3">
        <f t="shared" si="4"/>
        <v>282881647</v>
      </c>
      <c r="E29" s="3">
        <f>E14-E28</f>
        <v>821249397</v>
      </c>
      <c r="F29" s="3">
        <f t="shared" si="4"/>
        <v>1616360584</v>
      </c>
      <c r="G29" s="3">
        <f t="shared" si="4"/>
        <v>403262697</v>
      </c>
      <c r="H29" s="3">
        <f t="shared" si="4"/>
        <v>800093512</v>
      </c>
      <c r="I29" s="3">
        <f t="shared" si="4"/>
        <v>1128153590</v>
      </c>
    </row>
    <row r="30" spans="1:9" x14ac:dyDescent="0.25">
      <c r="B30" s="2"/>
      <c r="C30" s="2"/>
      <c r="D30" s="2"/>
      <c r="E30" s="2"/>
      <c r="F30" s="2"/>
    </row>
    <row r="31" spans="1:9" x14ac:dyDescent="0.25">
      <c r="A31" s="18" t="s">
        <v>116</v>
      </c>
      <c r="B31" s="3">
        <f t="shared" ref="B31:C31" si="5">SUM(B32:B36)</f>
        <v>114129195</v>
      </c>
      <c r="C31" s="3">
        <f t="shared" si="5"/>
        <v>270697172</v>
      </c>
      <c r="D31" s="3">
        <f>SUM(D32:D36)</f>
        <v>165517429</v>
      </c>
      <c r="E31" s="3">
        <f>SUM(E32:E36)</f>
        <v>423734578</v>
      </c>
      <c r="F31" s="3">
        <f>SUM(F32:F36)</f>
        <v>270697172</v>
      </c>
      <c r="G31" s="3">
        <f t="shared" ref="G31" si="6">SUM(G32:G36)</f>
        <v>271065238</v>
      </c>
      <c r="H31" s="3">
        <f>SUM(H32:H36)</f>
        <v>397771996</v>
      </c>
      <c r="I31" s="3">
        <f>SUM(I32:I36)</f>
        <v>693662952</v>
      </c>
    </row>
    <row r="32" spans="1:9" x14ac:dyDescent="0.25">
      <c r="A32" t="s">
        <v>32</v>
      </c>
      <c r="B32" s="2">
        <v>164744503</v>
      </c>
      <c r="C32" s="2">
        <v>305499783</v>
      </c>
      <c r="D32" s="2">
        <v>142742474</v>
      </c>
      <c r="E32" s="2">
        <v>268452877</v>
      </c>
      <c r="F32" s="2">
        <v>305499783</v>
      </c>
      <c r="G32" s="2">
        <v>182093945</v>
      </c>
      <c r="H32" s="2">
        <v>300162431</v>
      </c>
      <c r="I32" s="2">
        <v>441083191</v>
      </c>
    </row>
    <row r="33" spans="1:10" x14ac:dyDescent="0.25">
      <c r="A33" s="5" t="s">
        <v>79</v>
      </c>
      <c r="B33" s="2"/>
      <c r="C33" s="2"/>
      <c r="D33" s="2"/>
      <c r="E33" s="2">
        <v>140284443</v>
      </c>
      <c r="F33" s="2"/>
    </row>
    <row r="34" spans="1:10" x14ac:dyDescent="0.25">
      <c r="A34" t="s">
        <v>33</v>
      </c>
      <c r="B34" s="2">
        <v>24266605</v>
      </c>
      <c r="C34" s="2">
        <v>36766605</v>
      </c>
      <c r="D34" s="2">
        <v>12500000</v>
      </c>
      <c r="E34" s="2">
        <v>12500000</v>
      </c>
      <c r="F34" s="2">
        <v>-72329216</v>
      </c>
      <c r="G34" s="2">
        <v>43749999</v>
      </c>
      <c r="H34" s="2">
        <v>43750000</v>
      </c>
      <c r="I34" s="2">
        <v>78746638</v>
      </c>
    </row>
    <row r="35" spans="1:10" x14ac:dyDescent="0.25">
      <c r="A35" t="s">
        <v>34</v>
      </c>
      <c r="B35" s="2">
        <v>-74881913</v>
      </c>
      <c r="C35" s="2">
        <v>-72329216</v>
      </c>
      <c r="D35" s="2">
        <v>10274955</v>
      </c>
      <c r="E35" s="2">
        <v>2497258</v>
      </c>
      <c r="F35" s="2">
        <v>36766605</v>
      </c>
      <c r="G35" s="2">
        <v>45221294</v>
      </c>
      <c r="H35" s="2">
        <v>53859565</v>
      </c>
      <c r="I35" s="2">
        <v>173833123</v>
      </c>
    </row>
    <row r="36" spans="1:10" x14ac:dyDescent="0.25">
      <c r="A36" t="s">
        <v>35</v>
      </c>
      <c r="B36" s="2"/>
      <c r="C36" s="2">
        <v>760000</v>
      </c>
      <c r="D36" s="2"/>
      <c r="E36" s="2"/>
      <c r="F36" s="2">
        <v>760000</v>
      </c>
    </row>
    <row r="37" spans="1:10" x14ac:dyDescent="0.25">
      <c r="A37" s="20" t="s">
        <v>117</v>
      </c>
      <c r="B37" s="3">
        <f t="shared" ref="B37:I37" si="7">B29-B31</f>
        <v>820886151</v>
      </c>
      <c r="C37" s="3">
        <f t="shared" si="7"/>
        <v>1345663412</v>
      </c>
      <c r="D37" s="3">
        <f t="shared" si="7"/>
        <v>117364218</v>
      </c>
      <c r="E37" s="3">
        <f>E29-E31</f>
        <v>397514819</v>
      </c>
      <c r="F37" s="3">
        <f t="shared" si="7"/>
        <v>1345663412</v>
      </c>
      <c r="G37" s="3">
        <f t="shared" si="7"/>
        <v>132197459</v>
      </c>
      <c r="H37" s="3">
        <f t="shared" si="7"/>
        <v>402321516</v>
      </c>
      <c r="I37" s="3">
        <f t="shared" si="7"/>
        <v>434490638</v>
      </c>
    </row>
    <row r="38" spans="1:10" x14ac:dyDescent="0.25">
      <c r="A38" s="20" t="s">
        <v>118</v>
      </c>
      <c r="B38" s="3">
        <f t="shared" ref="B38:D38" si="8">B39+B40</f>
        <v>172064507</v>
      </c>
      <c r="C38" s="3">
        <f t="shared" si="8"/>
        <v>273099567</v>
      </c>
      <c r="D38" s="3">
        <f t="shared" si="8"/>
        <v>36302726</v>
      </c>
      <c r="E38" s="3">
        <f>E39+E40</f>
        <v>132295309</v>
      </c>
      <c r="F38" s="3">
        <f>F39+F40</f>
        <v>273096567</v>
      </c>
      <c r="G38" s="3">
        <f t="shared" ref="G38:H38" si="9">G39+G40</f>
        <v>70609611</v>
      </c>
      <c r="H38" s="3">
        <f t="shared" si="9"/>
        <v>129609733</v>
      </c>
      <c r="I38" s="3">
        <f t="shared" ref="I38" si="10">I39+I40</f>
        <v>163172623</v>
      </c>
      <c r="J38" s="3">
        <f t="shared" ref="J38" si="11">J39+J40</f>
        <v>0</v>
      </c>
    </row>
    <row r="39" spans="1:10" x14ac:dyDescent="0.25">
      <c r="A39" t="s">
        <v>64</v>
      </c>
      <c r="B39" s="2">
        <v>167432839</v>
      </c>
      <c r="C39" s="2">
        <v>268464899</v>
      </c>
      <c r="D39" s="2">
        <v>36302726</v>
      </c>
      <c r="E39" s="2">
        <v>127027893</v>
      </c>
      <c r="F39" s="2">
        <v>268464899</v>
      </c>
      <c r="G39" s="2">
        <v>70609611</v>
      </c>
      <c r="H39" s="2">
        <v>127451750</v>
      </c>
      <c r="I39" s="2">
        <v>161013319</v>
      </c>
    </row>
    <row r="40" spans="1:10" x14ac:dyDescent="0.25">
      <c r="A40" t="s">
        <v>65</v>
      </c>
      <c r="B40" s="2">
        <v>4631668</v>
      </c>
      <c r="C40" s="2">
        <v>4634668</v>
      </c>
      <c r="D40" s="2"/>
      <c r="E40" s="2">
        <v>5267416</v>
      </c>
      <c r="F40" s="2">
        <v>4631668</v>
      </c>
      <c r="H40" s="2">
        <v>2157983</v>
      </c>
      <c r="I40" s="2">
        <v>2159304</v>
      </c>
    </row>
    <row r="41" spans="1:10" x14ac:dyDescent="0.25">
      <c r="A41" s="1" t="s">
        <v>119</v>
      </c>
      <c r="B41" s="3">
        <f>(B37-B38)+1</f>
        <v>648821645</v>
      </c>
      <c r="C41" s="3">
        <f>(C37-C38)</f>
        <v>1072563845</v>
      </c>
      <c r="D41" s="3">
        <f>(D37-D38)-2</f>
        <v>81061490</v>
      </c>
      <c r="E41" s="3">
        <f>(E37-E38)+1</f>
        <v>265219511</v>
      </c>
      <c r="F41" s="3">
        <f>F37-F38</f>
        <v>1072566845</v>
      </c>
      <c r="G41" s="3">
        <f t="shared" ref="G41:I41" si="12">G37-G38</f>
        <v>61587848</v>
      </c>
      <c r="H41" s="3">
        <f t="shared" si="12"/>
        <v>272711783</v>
      </c>
      <c r="I41" s="3">
        <f t="shared" si="12"/>
        <v>271318015</v>
      </c>
    </row>
    <row r="42" spans="1:10" x14ac:dyDescent="0.25">
      <c r="A42" s="21" t="s">
        <v>120</v>
      </c>
      <c r="B42" s="12">
        <f>B41/('1'!B42/10)</f>
        <v>2.038710845477123</v>
      </c>
      <c r="C42" s="12">
        <f>C41/('1'!C42/10)</f>
        <v>3.3701827923267631</v>
      </c>
      <c r="D42" s="12">
        <f>D41/('1'!D42/10)</f>
        <v>0.15795928661947833</v>
      </c>
      <c r="E42" s="12">
        <f>E41/('1'!E42/10)</f>
        <v>0.51681612014690193</v>
      </c>
      <c r="F42" s="12">
        <f>F41/('1'!F42/10)</f>
        <v>2.0900416916578339</v>
      </c>
      <c r="G42" s="12">
        <f>G41/('1'!G42/10)</f>
        <v>0.12001225902100821</v>
      </c>
      <c r="H42" s="12">
        <f>H41/('1'!H42/10)</f>
        <v>0.53141582637336149</v>
      </c>
      <c r="I42" s="12">
        <f>I41/('1'!I42/10)</f>
        <v>0.52869988074994578</v>
      </c>
    </row>
    <row r="43" spans="1:10" x14ac:dyDescent="0.25">
      <c r="A43" s="21" t="s">
        <v>121</v>
      </c>
      <c r="B43" s="3">
        <f>'1'!B42/10</f>
        <v>318250941</v>
      </c>
      <c r="C43" s="3">
        <f>'1'!C42/10</f>
        <v>318250941</v>
      </c>
      <c r="D43" s="3">
        <f>'1'!D42/10</f>
        <v>513179641</v>
      </c>
      <c r="E43" s="3">
        <f>'1'!E42/10</f>
        <v>513179641</v>
      </c>
      <c r="F43" s="3">
        <f>'1'!F42/10</f>
        <v>513179641</v>
      </c>
      <c r="G43" s="3">
        <f>'1'!G42/10</f>
        <v>513179641</v>
      </c>
      <c r="H43" s="3">
        <f>'1'!H42/10</f>
        <v>513179641</v>
      </c>
      <c r="I43" s="3">
        <f>'1'!I42/10</f>
        <v>513179641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pane xSplit="1" ySplit="5" topLeftCell="H39" activePane="bottomRight" state="frozen"/>
      <selection pane="topRight" activeCell="B1" sqref="B1"/>
      <selection pane="bottomLeft" activeCell="A4" sqref="A4"/>
      <selection pane="bottomRight" activeCell="I47" sqref="I47"/>
    </sheetView>
  </sheetViews>
  <sheetFormatPr defaultRowHeight="15" x14ac:dyDescent="0.25"/>
  <cols>
    <col min="1" max="1" width="40.5703125" customWidth="1"/>
    <col min="2" max="2" width="15" bestFit="1" customWidth="1"/>
    <col min="3" max="6" width="16" bestFit="1" customWidth="1"/>
    <col min="7" max="7" width="17.7109375" bestFit="1" customWidth="1"/>
    <col min="8" max="8" width="17.5703125" customWidth="1"/>
    <col min="9" max="9" width="17.7109375" bestFit="1" customWidth="1"/>
  </cols>
  <sheetData>
    <row r="1" spans="1:9" x14ac:dyDescent="0.25">
      <c r="A1" s="1" t="s">
        <v>92</v>
      </c>
    </row>
    <row r="2" spans="1:9" ht="15.75" x14ac:dyDescent="0.25">
      <c r="A2" s="1" t="s">
        <v>140</v>
      </c>
      <c r="B2" s="16"/>
      <c r="C2" s="16"/>
      <c r="D2" s="16"/>
      <c r="E2" s="16"/>
      <c r="F2" s="16"/>
    </row>
    <row r="3" spans="1:9" x14ac:dyDescent="0.25">
      <c r="A3" t="s">
        <v>137</v>
      </c>
    </row>
    <row r="4" spans="1:9" ht="18.75" x14ac:dyDescent="0.3">
      <c r="A4" s="22"/>
      <c r="B4" s="24" t="s">
        <v>89</v>
      </c>
      <c r="C4" s="24" t="s">
        <v>88</v>
      </c>
      <c r="D4" s="24" t="s">
        <v>90</v>
      </c>
      <c r="E4" s="24" t="s">
        <v>89</v>
      </c>
      <c r="F4" s="24" t="s">
        <v>88</v>
      </c>
      <c r="G4" s="24" t="s">
        <v>90</v>
      </c>
      <c r="H4" s="24" t="s">
        <v>89</v>
      </c>
      <c r="I4" s="24" t="s">
        <v>88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  <c r="I5" s="25">
        <v>43738</v>
      </c>
    </row>
    <row r="6" spans="1:9" ht="15.75" x14ac:dyDescent="0.25">
      <c r="A6" s="20" t="s">
        <v>122</v>
      </c>
      <c r="B6" s="14"/>
      <c r="C6" s="14"/>
      <c r="D6" s="14"/>
      <c r="E6" s="14"/>
      <c r="F6" s="14"/>
    </row>
    <row r="7" spans="1:9" x14ac:dyDescent="0.25">
      <c r="A7" s="18" t="s">
        <v>123</v>
      </c>
      <c r="B7" s="2"/>
      <c r="C7" s="2"/>
      <c r="D7" s="2"/>
      <c r="E7" s="2"/>
      <c r="F7" s="2"/>
    </row>
    <row r="8" spans="1:9" x14ac:dyDescent="0.25">
      <c r="A8" t="s">
        <v>39</v>
      </c>
      <c r="B8" s="2">
        <v>3151012384</v>
      </c>
      <c r="C8" s="2">
        <v>4990719958</v>
      </c>
      <c r="D8" s="2">
        <v>4294059147</v>
      </c>
      <c r="E8" s="2">
        <v>4294059147</v>
      </c>
      <c r="F8" s="2">
        <v>4990719958</v>
      </c>
      <c r="G8" s="2">
        <v>2458420979</v>
      </c>
      <c r="H8" s="2">
        <v>5083134454</v>
      </c>
      <c r="I8" s="2">
        <v>7469771041</v>
      </c>
    </row>
    <row r="9" spans="1:9" x14ac:dyDescent="0.25">
      <c r="A9" t="s">
        <v>38</v>
      </c>
      <c r="B9" s="2">
        <v>-1933890712</v>
      </c>
      <c r="C9" s="2">
        <v>-2943940625</v>
      </c>
      <c r="D9" s="2">
        <v>-3096764584</v>
      </c>
      <c r="E9" s="2">
        <v>-3096764584</v>
      </c>
      <c r="F9" s="2">
        <v>-2943940625</v>
      </c>
      <c r="G9" s="2">
        <v>-1408818187</v>
      </c>
      <c r="H9" s="2">
        <v>-3536269473</v>
      </c>
      <c r="I9" s="2">
        <v>-5386675208</v>
      </c>
    </row>
    <row r="10" spans="1:9" x14ac:dyDescent="0.25">
      <c r="A10" t="s">
        <v>40</v>
      </c>
      <c r="B10" s="2">
        <v>41803988</v>
      </c>
      <c r="C10" s="2">
        <v>76877888</v>
      </c>
      <c r="D10" s="2">
        <v>49280832</v>
      </c>
      <c r="E10" s="2">
        <v>49280832</v>
      </c>
      <c r="F10" s="2">
        <v>76877888</v>
      </c>
      <c r="G10" s="2">
        <v>32633428</v>
      </c>
      <c r="H10" s="2">
        <v>95341516</v>
      </c>
      <c r="I10" s="2">
        <v>108101775</v>
      </c>
    </row>
    <row r="11" spans="1:9" x14ac:dyDescent="0.25">
      <c r="A11" t="s">
        <v>41</v>
      </c>
      <c r="B11" s="2">
        <v>843614519</v>
      </c>
      <c r="C11" s="2">
        <v>1313675310</v>
      </c>
      <c r="D11" s="2">
        <v>493027948</v>
      </c>
      <c r="E11" s="2">
        <v>493027948</v>
      </c>
      <c r="F11" s="2">
        <v>1313675310</v>
      </c>
      <c r="G11" s="2">
        <v>300028799</v>
      </c>
      <c r="H11" s="2">
        <v>489440792</v>
      </c>
      <c r="I11" s="2">
        <v>674624782</v>
      </c>
    </row>
    <row r="12" spans="1:9" x14ac:dyDescent="0.25">
      <c r="A12" t="s">
        <v>20</v>
      </c>
      <c r="B12" s="2">
        <v>170151286</v>
      </c>
      <c r="C12" s="2">
        <v>311905930</v>
      </c>
      <c r="D12" s="2">
        <v>257121691</v>
      </c>
      <c r="E12" s="2">
        <v>257121691</v>
      </c>
      <c r="F12" s="2">
        <v>311905930</v>
      </c>
      <c r="G12" s="2">
        <v>29713543</v>
      </c>
      <c r="H12" s="2">
        <v>50703297</v>
      </c>
      <c r="I12" s="2">
        <v>171853857</v>
      </c>
    </row>
    <row r="13" spans="1:9" x14ac:dyDescent="0.25">
      <c r="A13" t="s">
        <v>42</v>
      </c>
      <c r="B13" s="2">
        <v>-627078767</v>
      </c>
      <c r="C13" s="2">
        <v>-943387291</v>
      </c>
      <c r="D13" s="2">
        <v>-748313435</v>
      </c>
      <c r="E13" s="2">
        <v>-748313435</v>
      </c>
      <c r="F13" s="2">
        <v>-943387291</v>
      </c>
      <c r="G13" s="2">
        <v>-370368187</v>
      </c>
      <c r="H13" s="2">
        <v>-748924113</v>
      </c>
      <c r="I13" s="2">
        <v>-1114063790</v>
      </c>
    </row>
    <row r="14" spans="1:9" x14ac:dyDescent="0.25">
      <c r="A14" t="s">
        <v>43</v>
      </c>
      <c r="B14" s="2">
        <v>-91826250</v>
      </c>
      <c r="C14" s="2">
        <v>-41834975</v>
      </c>
      <c r="D14" s="2">
        <v>-98964651</v>
      </c>
      <c r="E14" s="2">
        <v>-98964651</v>
      </c>
      <c r="F14" s="2">
        <v>-41834975</v>
      </c>
      <c r="G14" s="2">
        <v>-31773982</v>
      </c>
      <c r="H14" s="2">
        <v>-64767069</v>
      </c>
      <c r="I14" s="2">
        <v>-105263052</v>
      </c>
    </row>
    <row r="15" spans="1:9" x14ac:dyDescent="0.25">
      <c r="A15" t="s">
        <v>44</v>
      </c>
      <c r="B15" s="2">
        <v>-165292055</v>
      </c>
      <c r="C15" s="2">
        <v>-244401836</v>
      </c>
      <c r="D15" s="2">
        <v>-104810245</v>
      </c>
      <c r="E15" s="2">
        <v>-104810245</v>
      </c>
      <c r="F15" s="2">
        <v>-244401836</v>
      </c>
      <c r="G15" s="2">
        <v>-36075314</v>
      </c>
      <c r="H15" s="2">
        <v>-106238413</v>
      </c>
      <c r="I15" s="2">
        <v>-150852555</v>
      </c>
    </row>
    <row r="16" spans="1:9" x14ac:dyDescent="0.25">
      <c r="A16" t="s">
        <v>45</v>
      </c>
      <c r="B16" s="2">
        <v>150122011</v>
      </c>
      <c r="C16" s="2">
        <v>221411432</v>
      </c>
      <c r="D16" s="2">
        <v>192421165</v>
      </c>
      <c r="E16" s="2">
        <v>192421465</v>
      </c>
      <c r="F16" s="2">
        <v>221411432</v>
      </c>
      <c r="G16" s="2">
        <v>93022731</v>
      </c>
      <c r="H16" s="2">
        <v>191293018</v>
      </c>
      <c r="I16" s="2">
        <v>301555043</v>
      </c>
    </row>
    <row r="17" spans="1:9" x14ac:dyDescent="0.25">
      <c r="A17" t="s">
        <v>46</v>
      </c>
      <c r="B17" s="2">
        <v>-449382336</v>
      </c>
      <c r="C17" s="2">
        <v>-788202702</v>
      </c>
      <c r="D17" s="15">
        <v>-440202480</v>
      </c>
      <c r="E17" s="2">
        <v>-440202480</v>
      </c>
      <c r="F17" s="2">
        <v>-788202702</v>
      </c>
      <c r="G17" s="2">
        <v>-237211826</v>
      </c>
      <c r="H17" s="2">
        <v>-502754102</v>
      </c>
      <c r="I17" s="2">
        <v>-744886575</v>
      </c>
    </row>
    <row r="18" spans="1:9" x14ac:dyDescent="0.25">
      <c r="A18" t="s">
        <v>80</v>
      </c>
      <c r="B18" s="2"/>
      <c r="C18" s="2"/>
      <c r="D18" s="3"/>
      <c r="E18" s="2"/>
      <c r="F18" s="2"/>
    </row>
    <row r="19" spans="1:9" x14ac:dyDescent="0.25">
      <c r="A19" s="4"/>
      <c r="B19" s="3">
        <f t="shared" ref="B19:C19" si="0">SUM(B8:B17)</f>
        <v>1089234068</v>
      </c>
      <c r="C19" s="3">
        <f t="shared" si="0"/>
        <v>1952823089</v>
      </c>
      <c r="D19" s="3">
        <f>SUM(D8:D18)</f>
        <v>796855388</v>
      </c>
      <c r="E19" s="3">
        <f>SUM(E8:E17)</f>
        <v>796855688</v>
      </c>
      <c r="F19" s="3">
        <f>SUM(F8:F18)</f>
        <v>1952823089</v>
      </c>
      <c r="G19" s="3">
        <f t="shared" ref="G19:I19" si="1">SUM(G8:G18)</f>
        <v>829571984</v>
      </c>
      <c r="H19" s="3">
        <f t="shared" si="1"/>
        <v>950959907</v>
      </c>
      <c r="I19" s="3">
        <f t="shared" si="1"/>
        <v>1224165318</v>
      </c>
    </row>
    <row r="20" spans="1:9" x14ac:dyDescent="0.25">
      <c r="A20" s="19" t="s">
        <v>124</v>
      </c>
      <c r="B20" s="2"/>
      <c r="C20" s="2"/>
      <c r="D20" s="2"/>
      <c r="E20" s="2"/>
      <c r="F20" s="2"/>
    </row>
    <row r="21" spans="1:9" x14ac:dyDescent="0.25">
      <c r="A21" t="s">
        <v>66</v>
      </c>
      <c r="B21" s="2">
        <v>-8511350929</v>
      </c>
      <c r="C21" s="2">
        <v>-12283967899</v>
      </c>
      <c r="D21" s="2">
        <v>92627685</v>
      </c>
      <c r="E21" s="2">
        <v>92627685</v>
      </c>
      <c r="F21" s="2">
        <v>-12283967899</v>
      </c>
      <c r="G21" s="2">
        <v>-3459333730</v>
      </c>
      <c r="H21" s="2">
        <v>-1886221025</v>
      </c>
      <c r="I21" s="2">
        <v>422570973</v>
      </c>
    </row>
    <row r="22" spans="1:9" x14ac:dyDescent="0.25">
      <c r="A22" t="s">
        <v>67</v>
      </c>
      <c r="B22" s="2">
        <v>149826697</v>
      </c>
      <c r="C22" s="2">
        <v>-2429923890</v>
      </c>
      <c r="D22" s="2">
        <v>-181503077</v>
      </c>
      <c r="E22" s="2">
        <v>-181503077</v>
      </c>
      <c r="F22" s="2">
        <v>-2429923890</v>
      </c>
      <c r="G22" s="2">
        <v>-59521499</v>
      </c>
      <c r="H22" s="2">
        <v>-3766436</v>
      </c>
      <c r="I22" s="2">
        <v>-1226790670</v>
      </c>
    </row>
    <row r="23" spans="1:9" x14ac:dyDescent="0.25">
      <c r="A23" t="s">
        <v>68</v>
      </c>
      <c r="B23" s="2">
        <v>6894831048</v>
      </c>
      <c r="C23" s="2">
        <v>7565993041</v>
      </c>
      <c r="D23" s="2">
        <v>-226142926</v>
      </c>
      <c r="E23" s="2">
        <v>-226142926</v>
      </c>
      <c r="F23" s="2">
        <v>7565993041</v>
      </c>
      <c r="G23" s="2">
        <v>685439745</v>
      </c>
      <c r="H23" s="2">
        <v>-1911099974</v>
      </c>
      <c r="I23" s="2">
        <v>-4010649833</v>
      </c>
    </row>
    <row r="24" spans="1:9" x14ac:dyDescent="0.25">
      <c r="A24" t="s">
        <v>69</v>
      </c>
      <c r="B24" s="2">
        <v>908652113</v>
      </c>
      <c r="C24" s="2">
        <v>3237848245</v>
      </c>
      <c r="D24" s="2">
        <v>153787573</v>
      </c>
      <c r="E24" s="2">
        <v>153787573</v>
      </c>
      <c r="F24" s="2">
        <v>3237848245</v>
      </c>
      <c r="G24" s="2">
        <v>18921412</v>
      </c>
      <c r="H24" s="2">
        <v>-622070851</v>
      </c>
      <c r="I24" s="2">
        <v>-8172900</v>
      </c>
    </row>
    <row r="25" spans="1:9" x14ac:dyDescent="0.25">
      <c r="A25" s="1"/>
      <c r="B25" s="3">
        <f t="shared" ref="B25:I25" si="2">SUM(B21:B24)</f>
        <v>-558041071</v>
      </c>
      <c r="C25" s="3">
        <f t="shared" si="2"/>
        <v>-3910050503</v>
      </c>
      <c r="D25" s="3">
        <f t="shared" si="2"/>
        <v>-161230745</v>
      </c>
      <c r="E25" s="3">
        <f>SUM(E21:E24)</f>
        <v>-161230745</v>
      </c>
      <c r="F25" s="3">
        <f t="shared" si="2"/>
        <v>-3910050503</v>
      </c>
      <c r="G25" s="3">
        <f t="shared" si="2"/>
        <v>-2814494072</v>
      </c>
      <c r="H25" s="3">
        <f t="shared" si="2"/>
        <v>-4423158286</v>
      </c>
      <c r="I25" s="3">
        <f t="shared" si="2"/>
        <v>-4823042430</v>
      </c>
    </row>
    <row r="26" spans="1:9" x14ac:dyDescent="0.25">
      <c r="A26" s="1"/>
      <c r="B26" s="3">
        <f t="shared" ref="B26:D26" si="3">B19+B25</f>
        <v>531192997</v>
      </c>
      <c r="C26" s="3">
        <f t="shared" si="3"/>
        <v>-1957227414</v>
      </c>
      <c r="D26" s="3">
        <f t="shared" si="3"/>
        <v>635624643</v>
      </c>
      <c r="E26" s="3">
        <f>E19+E25</f>
        <v>635624943</v>
      </c>
      <c r="F26" s="3">
        <f>F19+F25</f>
        <v>-1957227414</v>
      </c>
      <c r="G26" s="3">
        <f t="shared" ref="G26:I26" si="4">G19+G25</f>
        <v>-1984922088</v>
      </c>
      <c r="H26" s="3">
        <f t="shared" si="4"/>
        <v>-3472198379</v>
      </c>
      <c r="I26" s="3">
        <f t="shared" si="4"/>
        <v>-3598877112</v>
      </c>
    </row>
    <row r="27" spans="1:9" x14ac:dyDescent="0.25">
      <c r="A27" s="20" t="s">
        <v>125</v>
      </c>
      <c r="B27" s="2"/>
      <c r="C27" s="2"/>
      <c r="D27" s="2"/>
      <c r="E27" s="2"/>
      <c r="F27" s="2"/>
    </row>
    <row r="28" spans="1:9" x14ac:dyDescent="0.25">
      <c r="A28" t="s">
        <v>50</v>
      </c>
      <c r="B28" s="2">
        <v>-359922442</v>
      </c>
      <c r="C28" s="2">
        <v>-525321449</v>
      </c>
      <c r="D28" s="2">
        <v>-216139705</v>
      </c>
      <c r="E28" s="2">
        <v>-216139705</v>
      </c>
      <c r="F28" s="2">
        <v>-525321449</v>
      </c>
      <c r="G28" s="2">
        <v>144981704</v>
      </c>
      <c r="H28" s="2">
        <v>134995816</v>
      </c>
      <c r="I28" s="2">
        <v>1463263893</v>
      </c>
    </row>
    <row r="29" spans="1:9" x14ac:dyDescent="0.25">
      <c r="A29" t="s">
        <v>72</v>
      </c>
      <c r="B29" s="2"/>
      <c r="C29" s="2">
        <v>-357640693</v>
      </c>
      <c r="D29" s="2"/>
      <c r="E29" s="2">
        <v>-446581339</v>
      </c>
      <c r="F29" s="2"/>
      <c r="G29" s="2">
        <v>-86574082</v>
      </c>
      <c r="I29" s="2">
        <v>-245609742</v>
      </c>
    </row>
    <row r="30" spans="1:9" x14ac:dyDescent="0.25">
      <c r="A30" t="s">
        <v>51</v>
      </c>
      <c r="B30" s="2">
        <v>-313015225</v>
      </c>
      <c r="C30" s="2">
        <v>250000000</v>
      </c>
      <c r="D30" s="2">
        <v>-446581339</v>
      </c>
      <c r="E30" s="2">
        <v>450000000</v>
      </c>
      <c r="F30" s="2">
        <v>-357640693</v>
      </c>
      <c r="H30" s="2">
        <v>-146195334</v>
      </c>
      <c r="I30" s="2">
        <v>200000000</v>
      </c>
    </row>
    <row r="31" spans="1:9" x14ac:dyDescent="0.25">
      <c r="A31" t="s">
        <v>73</v>
      </c>
      <c r="B31" s="2">
        <v>2396503</v>
      </c>
      <c r="C31" s="2">
        <v>4007299</v>
      </c>
      <c r="D31" s="2">
        <v>39454646</v>
      </c>
      <c r="E31" s="2">
        <v>39454646</v>
      </c>
      <c r="F31" s="2">
        <v>4007299</v>
      </c>
      <c r="G31" s="2">
        <v>784127</v>
      </c>
      <c r="H31" s="2">
        <v>3379375</v>
      </c>
      <c r="I31" s="2">
        <v>6097833</v>
      </c>
    </row>
    <row r="32" spans="1:9" x14ac:dyDescent="0.25">
      <c r="A32" t="s">
        <v>141</v>
      </c>
      <c r="B32" s="2"/>
      <c r="C32" s="2"/>
      <c r="D32" s="2"/>
      <c r="E32" s="2"/>
      <c r="F32" s="2"/>
      <c r="G32" s="2"/>
      <c r="H32" s="2"/>
      <c r="I32" s="2">
        <v>-10750000</v>
      </c>
    </row>
    <row r="33" spans="1:9" x14ac:dyDescent="0.25">
      <c r="A33" t="s">
        <v>52</v>
      </c>
      <c r="B33" s="2">
        <v>250000000</v>
      </c>
      <c r="C33" s="2"/>
      <c r="D33" s="2">
        <v>450000000</v>
      </c>
      <c r="E33" s="2"/>
      <c r="F33" s="2">
        <v>250000000</v>
      </c>
      <c r="H33" s="2">
        <v>-800000000</v>
      </c>
      <c r="I33" s="2">
        <v>-800000000</v>
      </c>
    </row>
    <row r="34" spans="1:9" x14ac:dyDescent="0.25">
      <c r="A34" t="s">
        <v>74</v>
      </c>
      <c r="B34" s="2"/>
      <c r="C34" s="2">
        <v>0</v>
      </c>
      <c r="D34" s="2">
        <v>0</v>
      </c>
      <c r="E34" s="2"/>
      <c r="F34" s="2"/>
      <c r="G34" s="2">
        <v>-199907499</v>
      </c>
      <c r="H34" s="2">
        <v>-204272515</v>
      </c>
      <c r="I34" s="2">
        <v>-204848291</v>
      </c>
    </row>
    <row r="35" spans="1:9" x14ac:dyDescent="0.25">
      <c r="A35" s="1"/>
      <c r="B35" s="3">
        <f t="shared" ref="B35:D35" si="5">SUM(B28:B34)</f>
        <v>-420541164</v>
      </c>
      <c r="C35" s="3">
        <f t="shared" si="5"/>
        <v>-628954843</v>
      </c>
      <c r="D35" s="3">
        <f t="shared" si="5"/>
        <v>-173266398</v>
      </c>
      <c r="E35" s="3">
        <f>SUM(E28:E34)</f>
        <v>-173266398</v>
      </c>
      <c r="F35" s="3">
        <f>SUM(F28:F34)</f>
        <v>-628954843</v>
      </c>
      <c r="G35" s="3">
        <f>SUM(G28:G34)</f>
        <v>-140715750</v>
      </c>
      <c r="H35" s="3">
        <f t="shared" ref="H35:I35" si="6">SUM(H28:H34)</f>
        <v>-1012092658</v>
      </c>
      <c r="I35" s="3">
        <f t="shared" si="6"/>
        <v>408153693</v>
      </c>
    </row>
    <row r="36" spans="1:9" x14ac:dyDescent="0.25">
      <c r="A36" s="20" t="s">
        <v>126</v>
      </c>
      <c r="B36" s="2"/>
      <c r="C36" s="2"/>
      <c r="D36" s="2"/>
      <c r="E36" s="2"/>
      <c r="F36" s="2"/>
    </row>
    <row r="37" spans="1:9" x14ac:dyDescent="0.25">
      <c r="A37" s="5" t="s">
        <v>76</v>
      </c>
      <c r="B37" s="2"/>
      <c r="C37" s="2"/>
      <c r="D37" s="2"/>
      <c r="E37" s="2"/>
      <c r="F37" s="2"/>
    </row>
    <row r="38" spans="1:9" x14ac:dyDescent="0.25">
      <c r="A38" t="s">
        <v>55</v>
      </c>
      <c r="B38" s="2"/>
      <c r="C38" s="2"/>
      <c r="D38" s="2"/>
      <c r="E38" s="2"/>
      <c r="F38" s="2"/>
      <c r="H38">
        <v>3593347203</v>
      </c>
      <c r="I38">
        <v>3148608090</v>
      </c>
    </row>
    <row r="39" spans="1:9" x14ac:dyDescent="0.25">
      <c r="A39" t="s">
        <v>81</v>
      </c>
      <c r="B39" s="2">
        <v>3417672327</v>
      </c>
      <c r="C39" s="2">
        <v>6300286409</v>
      </c>
      <c r="D39" s="2">
        <v>-2969533988</v>
      </c>
      <c r="E39" s="2">
        <v>-2969533988</v>
      </c>
      <c r="F39" s="2">
        <v>6300286409</v>
      </c>
      <c r="G39" s="2">
        <v>799231044</v>
      </c>
    </row>
    <row r="40" spans="1:9" x14ac:dyDescent="0.25">
      <c r="A40" t="s">
        <v>56</v>
      </c>
      <c r="B40" s="2"/>
      <c r="C40" s="2"/>
      <c r="D40" s="2">
        <v>1430947040</v>
      </c>
      <c r="E40" s="2">
        <v>1430947040</v>
      </c>
      <c r="F40" s="2">
        <v>-5294712</v>
      </c>
    </row>
    <row r="41" spans="1:9" x14ac:dyDescent="0.25">
      <c r="A41" t="s">
        <v>91</v>
      </c>
      <c r="B41" s="2"/>
      <c r="C41" s="2"/>
      <c r="D41" s="2">
        <v>-10170363</v>
      </c>
      <c r="E41" s="2">
        <v>-10170363</v>
      </c>
      <c r="F41" s="2"/>
    </row>
    <row r="42" spans="1:9" x14ac:dyDescent="0.25">
      <c r="A42" t="s">
        <v>82</v>
      </c>
      <c r="B42" s="2"/>
      <c r="C42" s="2"/>
      <c r="D42" s="2">
        <v>-369016175</v>
      </c>
      <c r="E42" s="2"/>
      <c r="F42" s="2"/>
    </row>
    <row r="43" spans="1:9" x14ac:dyDescent="0.25">
      <c r="A43" t="s">
        <v>57</v>
      </c>
      <c r="B43" s="2">
        <v>48708485</v>
      </c>
      <c r="C43" s="2">
        <v>-5294712</v>
      </c>
      <c r="D43" s="2"/>
      <c r="E43" s="2">
        <v>-369016175</v>
      </c>
      <c r="F43" s="2"/>
      <c r="G43" s="2">
        <v>-376123</v>
      </c>
      <c r="H43" s="2">
        <v>-686540926</v>
      </c>
      <c r="I43" s="2">
        <v>-728971294</v>
      </c>
    </row>
    <row r="44" spans="1:9" x14ac:dyDescent="0.25">
      <c r="A44" s="1"/>
      <c r="B44" s="3">
        <f>SUM(B38:B43)</f>
        <v>3466380812</v>
      </c>
      <c r="C44" s="3">
        <f>SUM(C38:C43)</f>
        <v>6294991697</v>
      </c>
      <c r="D44" s="3">
        <f>SUM(D38:D43)</f>
        <v>-1917773486</v>
      </c>
      <c r="E44" s="3">
        <f>SUM(E38:E43)</f>
        <v>-1917773486</v>
      </c>
      <c r="F44" s="3">
        <f>SUM(F38:F43)</f>
        <v>6294991697</v>
      </c>
      <c r="G44" s="3">
        <f t="shared" ref="G44:I44" si="7">SUM(G38:G43)</f>
        <v>798854921</v>
      </c>
      <c r="H44" s="3">
        <f t="shared" si="7"/>
        <v>2906806277</v>
      </c>
      <c r="I44" s="3">
        <f t="shared" si="7"/>
        <v>2419636796</v>
      </c>
    </row>
    <row r="45" spans="1:9" x14ac:dyDescent="0.25">
      <c r="A45" s="20" t="s">
        <v>127</v>
      </c>
      <c r="B45" s="3">
        <f t="shared" ref="B45:I45" si="8">B26+B35+B44</f>
        <v>3577032645</v>
      </c>
      <c r="C45" s="3">
        <f t="shared" si="8"/>
        <v>3708809440</v>
      </c>
      <c r="D45" s="3">
        <f t="shared" si="8"/>
        <v>-1455415241</v>
      </c>
      <c r="E45" s="3">
        <f t="shared" si="8"/>
        <v>-1455414941</v>
      </c>
      <c r="F45" s="3">
        <f t="shared" si="8"/>
        <v>3708809440</v>
      </c>
      <c r="G45" s="3">
        <f t="shared" si="8"/>
        <v>-1326782917</v>
      </c>
      <c r="H45" s="3">
        <f t="shared" si="8"/>
        <v>-1577484760</v>
      </c>
      <c r="I45" s="3">
        <f t="shared" si="8"/>
        <v>-771086623</v>
      </c>
    </row>
    <row r="46" spans="1:9" x14ac:dyDescent="0.25">
      <c r="A46" s="21" t="s">
        <v>128</v>
      </c>
      <c r="B46" s="2">
        <v>5043583829</v>
      </c>
      <c r="C46" s="2">
        <v>5043583829</v>
      </c>
      <c r="D46" s="2">
        <v>10030212456</v>
      </c>
      <c r="E46" s="2">
        <v>10030212456</v>
      </c>
      <c r="F46" s="2">
        <v>5043583829</v>
      </c>
      <c r="G46" s="2">
        <v>9433305313</v>
      </c>
      <c r="H46" s="2">
        <v>9433305313</v>
      </c>
      <c r="I46" s="2">
        <v>9433305313</v>
      </c>
    </row>
    <row r="47" spans="1:9" x14ac:dyDescent="0.25">
      <c r="A47" s="20" t="s">
        <v>129</v>
      </c>
      <c r="B47" s="3">
        <f>SUM(B45:B46)-1</f>
        <v>8620616473</v>
      </c>
      <c r="C47" s="3">
        <f t="shared" ref="C47" si="9">SUM(C45:C46)</f>
        <v>8752393269</v>
      </c>
      <c r="D47" s="3">
        <f>SUM(D45:D46)-1</f>
        <v>8574797214</v>
      </c>
      <c r="E47" s="3">
        <f>SUM(E45:E46)</f>
        <v>8574797515</v>
      </c>
      <c r="F47" s="3">
        <f>SUM(F45:F46)+1</f>
        <v>8752393270</v>
      </c>
      <c r="G47" s="3">
        <f t="shared" ref="G47:H47" si="10">SUM(G45:G46)+1</f>
        <v>8106522397</v>
      </c>
      <c r="H47" s="3">
        <f t="shared" si="10"/>
        <v>7855820554</v>
      </c>
      <c r="I47" s="3">
        <f>SUM(I45:I46)</f>
        <v>8662218690</v>
      </c>
    </row>
    <row r="48" spans="1:9" x14ac:dyDescent="0.25">
      <c r="A48" s="21" t="s">
        <v>130</v>
      </c>
      <c r="B48" s="8">
        <f>B26/('1'!B42/10)</f>
        <v>1.6691011040875445</v>
      </c>
      <c r="C48" s="8">
        <f>C26/('1'!C42/10)</f>
        <v>-6.149950123792407</v>
      </c>
      <c r="D48" s="8">
        <f>D26/('1'!D42/10)</f>
        <v>1.2386006618684235</v>
      </c>
      <c r="E48" s="8">
        <f>E26/('1'!E42/10)</f>
        <v>1.2386012464590348</v>
      </c>
      <c r="F48" s="8">
        <f>F26/('1'!F42/10)</f>
        <v>-3.8139225675166641</v>
      </c>
      <c r="G48" s="8">
        <f>G26/('1'!G42/10)</f>
        <v>-3.8678893888543797</v>
      </c>
      <c r="H48" s="8">
        <f>H26/('1'!H42/10)</f>
        <v>-6.7660485755708306</v>
      </c>
      <c r="I48" s="8">
        <f>I26/('1'!I42/10)</f>
        <v>-7.0128992354160831</v>
      </c>
    </row>
    <row r="49" spans="1:9" x14ac:dyDescent="0.25">
      <c r="A49" s="20" t="s">
        <v>131</v>
      </c>
      <c r="B49" s="3">
        <f>'1'!B42/10</f>
        <v>318250941</v>
      </c>
      <c r="C49" s="3">
        <f>'1'!C42/10</f>
        <v>318250941</v>
      </c>
      <c r="D49" s="3">
        <f>'1'!D42/10</f>
        <v>513179641</v>
      </c>
      <c r="E49" s="3">
        <f>'1'!E42/10</f>
        <v>513179641</v>
      </c>
      <c r="F49" s="3">
        <f>'1'!F42/10</f>
        <v>513179641</v>
      </c>
      <c r="G49" s="3">
        <f>'1'!G42/10</f>
        <v>513179641</v>
      </c>
      <c r="H49" s="3">
        <f>'1'!H42/10</f>
        <v>513179641</v>
      </c>
      <c r="I49" s="3">
        <f>'1'!I42/10</f>
        <v>513179641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8" sqref="H8"/>
    </sheetView>
  </sheetViews>
  <sheetFormatPr defaultRowHeight="15" x14ac:dyDescent="0.25"/>
  <cols>
    <col min="1" max="1" width="34.5703125" bestFit="1" customWidth="1"/>
  </cols>
  <sheetData>
    <row r="1" spans="1:8" x14ac:dyDescent="0.25">
      <c r="A1" s="1" t="s">
        <v>92</v>
      </c>
    </row>
    <row r="2" spans="1:8" x14ac:dyDescent="0.25">
      <c r="A2" s="1" t="s">
        <v>84</v>
      </c>
    </row>
    <row r="3" spans="1:8" x14ac:dyDescent="0.25">
      <c r="A3" t="s">
        <v>137</v>
      </c>
    </row>
    <row r="4" spans="1:8" ht="18.75" x14ac:dyDescent="0.3">
      <c r="A4" s="22"/>
      <c r="B4" s="24" t="s">
        <v>89</v>
      </c>
      <c r="C4" s="24" t="s">
        <v>88</v>
      </c>
      <c r="D4" s="24" t="s">
        <v>90</v>
      </c>
      <c r="E4" s="24" t="s">
        <v>89</v>
      </c>
      <c r="F4" s="24" t="s">
        <v>88</v>
      </c>
      <c r="G4" s="24" t="s">
        <v>90</v>
      </c>
      <c r="H4" s="24" t="s">
        <v>89</v>
      </c>
    </row>
    <row r="5" spans="1:8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</row>
    <row r="6" spans="1:8" x14ac:dyDescent="0.25">
      <c r="A6" t="s">
        <v>132</v>
      </c>
      <c r="B6" s="9">
        <f>'2'!B7/'2'!B8</f>
        <v>0.30617267451360636</v>
      </c>
      <c r="C6" s="9">
        <f>'2'!C7/'2'!C8</f>
        <v>0.31216095692932766</v>
      </c>
      <c r="D6" s="9">
        <f>'2'!D7/'2'!D8</f>
        <v>0.27544749782524219</v>
      </c>
      <c r="E6" s="9">
        <f>'2'!E7/'2'!E8</f>
        <v>0.27319753979737887</v>
      </c>
      <c r="F6" s="9">
        <f>'2'!F7/'2'!F8</f>
        <v>0.31216095692932766</v>
      </c>
    </row>
    <row r="7" spans="1:8" x14ac:dyDescent="0.25">
      <c r="A7" t="s">
        <v>85</v>
      </c>
      <c r="B7" s="9">
        <f>'2'!B37/'2'!B29</f>
        <v>0.8779386932115657</v>
      </c>
      <c r="C7" s="9">
        <f>'2'!C37/'2'!C29</f>
        <v>0.83252674268379712</v>
      </c>
      <c r="D7" s="9">
        <f>'2'!D37/'2'!D29</f>
        <v>0.4148880609423205</v>
      </c>
      <c r="E7" s="9">
        <f>'2'!E37/'2'!E29</f>
        <v>0.48403666468689049</v>
      </c>
      <c r="F7" s="9">
        <f>'2'!F37/'2'!F29</f>
        <v>0.83252674268379712</v>
      </c>
    </row>
    <row r="8" spans="1:8" x14ac:dyDescent="0.25">
      <c r="A8" t="s">
        <v>86</v>
      </c>
      <c r="B8" s="9">
        <f>'2'!B41/'2'!B29</f>
        <v>0.6939155039279965</v>
      </c>
      <c r="C8" s="9">
        <f>'2'!C41/'2'!C29</f>
        <v>0.6635671864416115</v>
      </c>
      <c r="D8" s="9">
        <f>'2'!D41/'2'!D29</f>
        <v>0.28655620065730175</v>
      </c>
      <c r="E8" s="9">
        <f>'2'!E41/'2'!E29</f>
        <v>0.32294636923794295</v>
      </c>
      <c r="F8" s="9">
        <f>'2'!F41/'2'!F29</f>
        <v>0.66356904246311421</v>
      </c>
    </row>
    <row r="9" spans="1:8" x14ac:dyDescent="0.25">
      <c r="A9" t="s">
        <v>133</v>
      </c>
      <c r="B9" s="9">
        <f>'2'!B41/'1'!B26</f>
        <v>8.5306770466138399E-3</v>
      </c>
      <c r="C9" s="9">
        <f>'2'!C41/'1'!C26</f>
        <v>1.2973776398681849E-2</v>
      </c>
      <c r="D9" s="9">
        <f>'2'!D41/'1'!D26</f>
        <v>9.4472537653482241E-4</v>
      </c>
      <c r="E9" s="9">
        <f>'2'!E41/'1'!E26</f>
        <v>3.1435769138393674E-3</v>
      </c>
      <c r="F9" s="9">
        <f>'2'!F41/'1'!F26</f>
        <v>1.2547842298711719E-2</v>
      </c>
    </row>
    <row r="10" spans="1:8" x14ac:dyDescent="0.25">
      <c r="A10" t="s">
        <v>134</v>
      </c>
      <c r="B10" s="9">
        <f>'2'!B41/'1'!B41</f>
        <v>9.3919575968025207E-2</v>
      </c>
      <c r="C10" s="9">
        <f>'2'!C41/'1'!C41</f>
        <v>0.14648826533342299</v>
      </c>
      <c r="D10" s="9">
        <f>'2'!D41/'1'!D41</f>
        <v>8.5635753506271093E-3</v>
      </c>
      <c r="E10" s="9">
        <f>'2'!E41/'1'!E41</f>
        <v>2.7187407195713862E-2</v>
      </c>
      <c r="F10" s="9">
        <f>'2'!F41/'1'!F41</f>
        <v>0.11136768041768971</v>
      </c>
    </row>
    <row r="11" spans="1:8" x14ac:dyDescent="0.25">
      <c r="A11" t="s">
        <v>87</v>
      </c>
    </row>
    <row r="12" spans="1:8" x14ac:dyDescent="0.25">
      <c r="A12" t="s">
        <v>135</v>
      </c>
    </row>
    <row r="13" spans="1:8" x14ac:dyDescent="0.25">
      <c r="A1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2018-05-30T08:18:05Z</dcterms:created>
  <dcterms:modified xsi:type="dcterms:W3CDTF">2020-04-13T06:52:19Z</dcterms:modified>
</cp:coreProperties>
</file>