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ikEjwWW7AErVBUthwlfu0ZoJsQw=="/>
    </ext>
  </extLst>
</workbook>
</file>

<file path=xl/calcChain.xml><?xml version="1.0" encoding="utf-8"?>
<calcChain xmlns="http://schemas.openxmlformats.org/spreadsheetml/2006/main">
  <c r="F8" i="4" l="1"/>
  <c r="B8" i="4"/>
  <c r="D7" i="4"/>
  <c r="C7" i="4"/>
  <c r="G34" i="3"/>
  <c r="F34" i="3"/>
  <c r="E34" i="3"/>
  <c r="D34" i="3"/>
  <c r="C34" i="3"/>
  <c r="B34" i="3"/>
  <c r="F33" i="3"/>
  <c r="E33" i="3"/>
  <c r="B33" i="3"/>
  <c r="G26" i="3"/>
  <c r="F26" i="3"/>
  <c r="E26" i="3"/>
  <c r="D26" i="3"/>
  <c r="C26" i="3"/>
  <c r="B26" i="3"/>
  <c r="G16" i="3"/>
  <c r="F16" i="3"/>
  <c r="F28" i="3" s="1"/>
  <c r="F31" i="3" s="1"/>
  <c r="E16" i="3"/>
  <c r="E28" i="3" s="1"/>
  <c r="E31" i="3" s="1"/>
  <c r="D16" i="3"/>
  <c r="C16" i="3"/>
  <c r="B16" i="3"/>
  <c r="B28" i="3" s="1"/>
  <c r="B31" i="3" s="1"/>
  <c r="G9" i="3"/>
  <c r="G33" i="3" s="1"/>
  <c r="F9" i="3"/>
  <c r="E9" i="3"/>
  <c r="D9" i="3"/>
  <c r="D33" i="3" s="1"/>
  <c r="C9" i="3"/>
  <c r="C33" i="3" s="1"/>
  <c r="B9" i="3"/>
  <c r="G24" i="2"/>
  <c r="F24" i="2"/>
  <c r="E24" i="2"/>
  <c r="D24" i="2"/>
  <c r="C24" i="2"/>
  <c r="B24" i="2"/>
  <c r="D20" i="2"/>
  <c r="D17" i="2"/>
  <c r="D13" i="2"/>
  <c r="D12" i="2"/>
  <c r="D11" i="2"/>
  <c r="D9" i="2" s="1"/>
  <c r="C11" i="2"/>
  <c r="B11" i="2"/>
  <c r="D10" i="2"/>
  <c r="G9" i="2"/>
  <c r="G15" i="2" s="1"/>
  <c r="G18" i="2" s="1"/>
  <c r="G21" i="2" s="1"/>
  <c r="G23" i="2" s="1"/>
  <c r="F9" i="2"/>
  <c r="E9" i="2"/>
  <c r="C9" i="2"/>
  <c r="C15" i="2" s="1"/>
  <c r="B9" i="2"/>
  <c r="G7" i="2"/>
  <c r="F7" i="2"/>
  <c r="F15" i="2" s="1"/>
  <c r="E7" i="2"/>
  <c r="E15" i="2" s="1"/>
  <c r="C7" i="2"/>
  <c r="B7" i="2"/>
  <c r="B15" i="2" s="1"/>
  <c r="D6" i="2"/>
  <c r="D5" i="2"/>
  <c r="D7" i="2" s="1"/>
  <c r="G36" i="1"/>
  <c r="G42" i="1" s="1"/>
  <c r="F36" i="1"/>
  <c r="F7" i="4" s="1"/>
  <c r="E36" i="1"/>
  <c r="E7" i="4" s="1"/>
  <c r="D36" i="1"/>
  <c r="D42" i="1" s="1"/>
  <c r="C36" i="1"/>
  <c r="C42" i="1" s="1"/>
  <c r="B36" i="1"/>
  <c r="B7" i="4" s="1"/>
  <c r="G25" i="1"/>
  <c r="F25" i="1"/>
  <c r="E25" i="1"/>
  <c r="D25" i="1"/>
  <c r="C25" i="1"/>
  <c r="B25" i="1"/>
  <c r="G21" i="1"/>
  <c r="G34" i="1" s="1"/>
  <c r="G40" i="1" s="1"/>
  <c r="F21" i="1"/>
  <c r="F34" i="1" s="1"/>
  <c r="E21" i="1"/>
  <c r="E34" i="1" s="1"/>
  <c r="D21" i="1"/>
  <c r="D34" i="1" s="1"/>
  <c r="D40" i="1" s="1"/>
  <c r="C21" i="1"/>
  <c r="C34" i="1" s="1"/>
  <c r="C40" i="1" s="1"/>
  <c r="B21" i="1"/>
  <c r="B34" i="1" s="1"/>
  <c r="G10" i="1"/>
  <c r="F10" i="1"/>
  <c r="E10" i="1"/>
  <c r="E8" i="4" s="1"/>
  <c r="D10" i="1"/>
  <c r="D8" i="4" s="1"/>
  <c r="C10" i="1"/>
  <c r="C8" i="4" s="1"/>
  <c r="B10" i="1"/>
  <c r="G6" i="1"/>
  <c r="G17" i="1" s="1"/>
  <c r="F6" i="1"/>
  <c r="F17" i="1" s="1"/>
  <c r="E6" i="1"/>
  <c r="E17" i="1" s="1"/>
  <c r="D6" i="1"/>
  <c r="D17" i="1" s="1"/>
  <c r="C6" i="1"/>
  <c r="C17" i="1" s="1"/>
  <c r="B6" i="1"/>
  <c r="B17" i="1" s="1"/>
  <c r="F10" i="4" l="1"/>
  <c r="F18" i="2"/>
  <c r="F21" i="2" s="1"/>
  <c r="B10" i="4"/>
  <c r="B18" i="2"/>
  <c r="B21" i="2" s="1"/>
  <c r="D15" i="2"/>
  <c r="E10" i="4"/>
  <c r="E18" i="2"/>
  <c r="E21" i="2" s="1"/>
  <c r="C10" i="4"/>
  <c r="C18" i="2"/>
  <c r="C21" i="2" s="1"/>
  <c r="E42" i="1"/>
  <c r="E40" i="1"/>
  <c r="C28" i="3"/>
  <c r="C31" i="3" s="1"/>
  <c r="G28" i="3"/>
  <c r="G31" i="3" s="1"/>
  <c r="B42" i="1"/>
  <c r="F42" i="1"/>
  <c r="B40" i="1"/>
  <c r="F40" i="1"/>
  <c r="D28" i="3"/>
  <c r="D31" i="3" s="1"/>
  <c r="B11" i="4" l="1"/>
  <c r="B23" i="2"/>
  <c r="B9" i="4"/>
  <c r="B5" i="4"/>
  <c r="B6" i="4"/>
  <c r="E6" i="4"/>
  <c r="E9" i="4"/>
  <c r="E11" i="4"/>
  <c r="E23" i="2"/>
  <c r="E5" i="4"/>
  <c r="F11" i="4"/>
  <c r="F23" i="2"/>
  <c r="F5" i="4"/>
  <c r="F6" i="4"/>
  <c r="F9" i="4"/>
  <c r="C6" i="4"/>
  <c r="C11" i="4"/>
  <c r="C23" i="2"/>
  <c r="C9" i="4"/>
  <c r="C5" i="4"/>
  <c r="D10" i="4"/>
  <c r="D18" i="2"/>
  <c r="D21" i="2" s="1"/>
  <c r="D9" i="4" l="1"/>
  <c r="D5" i="4"/>
  <c r="D11" i="4"/>
  <c r="D23" i="2"/>
  <c r="D6" i="4"/>
</calcChain>
</file>

<file path=xl/sharedStrings.xml><?xml version="1.0" encoding="utf-8"?>
<sst xmlns="http://schemas.openxmlformats.org/spreadsheetml/2006/main" count="88" uniqueCount="81">
  <si>
    <t>QUEEN SOUTH TEXTILE MILLS LIMITED</t>
  </si>
  <si>
    <t>Cash Flow Statement</t>
  </si>
  <si>
    <t>Income Statement</t>
  </si>
  <si>
    <t>Balance Sheet</t>
  </si>
  <si>
    <t>As at year end</t>
  </si>
  <si>
    <t>13 months</t>
  </si>
  <si>
    <t>ASSETS</t>
  </si>
  <si>
    <t>Net Revenues</t>
  </si>
  <si>
    <t>Net Cash Flows - Operating Activities</t>
  </si>
  <si>
    <t>NON CURRENT ASSETS</t>
  </si>
  <si>
    <t>Collection from customer &amp; others</t>
  </si>
  <si>
    <t>Cash paid to suppliers ad employees</t>
  </si>
  <si>
    <t>Cost of goods sold</t>
  </si>
  <si>
    <t>Income taxes paid/deducted a source</t>
  </si>
  <si>
    <t>Gross Profit</t>
  </si>
  <si>
    <t>Property,Plant  and  Equipment</t>
  </si>
  <si>
    <t>Constructional Work in Progress</t>
  </si>
  <si>
    <t>Operating Incomes/Expenses</t>
  </si>
  <si>
    <t>Acquisition of property,plant and equipment</t>
  </si>
  <si>
    <t>Proceed from sale of PPE</t>
  </si>
  <si>
    <t>Addition in Capital Work in Progress</t>
  </si>
  <si>
    <t>Distribution expenses</t>
  </si>
  <si>
    <t>CURRENT ASSETS</t>
  </si>
  <si>
    <t>Investment in FDR</t>
  </si>
  <si>
    <t>Administrative expense</t>
  </si>
  <si>
    <t>Inventories</t>
  </si>
  <si>
    <t>Foreign Currency Gain/Loss</t>
  </si>
  <si>
    <t>Net Cash Flows - Financing Activities</t>
  </si>
  <si>
    <t>Proceeds from issuance of shares</t>
  </si>
  <si>
    <t>Accounts and receivables</t>
  </si>
  <si>
    <t>Financial expenses</t>
  </si>
  <si>
    <t>Other Income</t>
  </si>
  <si>
    <t>Advance, deposits &amp; prepayments</t>
  </si>
  <si>
    <t>Received / repaid of short term loan</t>
  </si>
  <si>
    <t>Received/Payment of long term loan</t>
  </si>
  <si>
    <t>Fixed deposit</t>
  </si>
  <si>
    <t>Operating Profit</t>
  </si>
  <si>
    <t>Cash &amp; Cash equivalent</t>
  </si>
  <si>
    <t>Dividend payment</t>
  </si>
  <si>
    <t>IPO expenses</t>
  </si>
  <si>
    <t>Non-Operating Income/(Expenses)</t>
  </si>
  <si>
    <t>Outstanding IPO subscription paid</t>
  </si>
  <si>
    <t>Financial Expenses</t>
  </si>
  <si>
    <t>Profit Before Taxation</t>
  </si>
  <si>
    <t>Liabilities and Capital</t>
  </si>
  <si>
    <t>Net Change in Cash Flows</t>
  </si>
  <si>
    <t>Provision for Taxation</t>
  </si>
  <si>
    <t>Income Tax</t>
  </si>
  <si>
    <t>Liabilities</t>
  </si>
  <si>
    <t>Effects of exchange rate changes on cash and cash equivalents</t>
  </si>
  <si>
    <t>Non Current Liabilities</t>
  </si>
  <si>
    <t>Cash and Cash Equivalents at Beginning Period</t>
  </si>
  <si>
    <t>Net Profit</t>
  </si>
  <si>
    <t>Cash and Cash Equivalents at End of Period</t>
  </si>
  <si>
    <t>Long term borrowings</t>
  </si>
  <si>
    <t>Earnings per share (par value Taka 10)</t>
  </si>
  <si>
    <t>Net Operating Cash Flow Per Share</t>
  </si>
  <si>
    <t>Deferred tax liability</t>
  </si>
  <si>
    <t>Current Liabilities</t>
  </si>
  <si>
    <t>Trade payables</t>
  </si>
  <si>
    <t>Shares to Calculate EPS</t>
  </si>
  <si>
    <t>Long term borrowings - current portion</t>
  </si>
  <si>
    <t>Shares to Calculate NOCFPS</t>
  </si>
  <si>
    <t>Short term borrowings</t>
  </si>
  <si>
    <t>Provision for tax</t>
  </si>
  <si>
    <t>Accrued expenses</t>
  </si>
  <si>
    <t>Outstanding IPO Subscription</t>
  </si>
  <si>
    <t>Dividend payable</t>
  </si>
  <si>
    <t>Shareholders’ Equity</t>
  </si>
  <si>
    <t>Share capital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</si>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</sst>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_);_(* \(#,##0\);_(* &quot;-&quot;??_);_(@_)"/>
    <numFmt numFmtId="165" formatCode="0.0%"/>
    <numFmt numFmtId="166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Arial"/>
    </font>
    <font>
      <b/>
      <u/>
      <sz val="12"/>
      <color theme="1"/>
      <name val="Calibri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3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4" fontId="5" fillId="0" borderId="0" xfId="0" applyNumberFormat="1" applyFont="1" applyAlignment="1"/>
    <xf numFmtId="3" fontId="5" fillId="0" borderId="0" xfId="0" applyNumberFormat="1" applyFont="1" applyAlignment="1"/>
    <xf numFmtId="0" fontId="6" fillId="0" borderId="0" xfId="0" applyFont="1"/>
    <xf numFmtId="3" fontId="1" fillId="0" borderId="0" xfId="0" applyNumberFormat="1" applyFont="1"/>
    <xf numFmtId="0" fontId="7" fillId="0" borderId="0" xfId="0" applyFont="1"/>
    <xf numFmtId="3" fontId="1" fillId="0" borderId="2" xfId="0" applyNumberFormat="1" applyFont="1" applyBorder="1"/>
    <xf numFmtId="0" fontId="3" fillId="0" borderId="0" xfId="0" applyFont="1"/>
    <xf numFmtId="0" fontId="5" fillId="0" borderId="0" xfId="0" applyFont="1" applyAlignment="1"/>
    <xf numFmtId="164" fontId="8" fillId="0" borderId="0" xfId="0" applyNumberFormat="1" applyFont="1"/>
    <xf numFmtId="0" fontId="1" fillId="0" borderId="3" xfId="0" applyFont="1" applyBorder="1"/>
    <xf numFmtId="164" fontId="1" fillId="0" borderId="2" xfId="0" applyNumberFormat="1" applyFont="1" applyBorder="1"/>
    <xf numFmtId="0" fontId="7" fillId="0" borderId="1" xfId="0" applyFont="1" applyBorder="1" applyAlignment="1">
      <alignment horizontal="left"/>
    </xf>
    <xf numFmtId="164" fontId="1" fillId="0" borderId="0" xfId="0" applyNumberFormat="1" applyFont="1"/>
    <xf numFmtId="0" fontId="9" fillId="0" borderId="0" xfId="0" applyFont="1" applyAlignment="1">
      <alignment horizontal="left"/>
    </xf>
    <xf numFmtId="3" fontId="1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4" fontId="1" fillId="0" borderId="0" xfId="0" applyNumberFormat="1" applyFont="1"/>
    <xf numFmtId="41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6.75" customWidth="1"/>
    <col min="2" max="2" width="12.125" customWidth="1"/>
    <col min="3" max="3" width="11.875" customWidth="1"/>
    <col min="4" max="5" width="12.125" customWidth="1"/>
    <col min="6" max="6" width="11.125" customWidth="1"/>
    <col min="7" max="7" width="11.875" customWidth="1"/>
    <col min="8" max="26" width="7.625" customWidth="1"/>
  </cols>
  <sheetData>
    <row r="1" spans="1:17" x14ac:dyDescent="0.25">
      <c r="A1" s="1" t="s">
        <v>0</v>
      </c>
    </row>
    <row r="2" spans="1:17" x14ac:dyDescent="0.25">
      <c r="A2" s="1" t="s">
        <v>3</v>
      </c>
    </row>
    <row r="3" spans="1:17" x14ac:dyDescent="0.25">
      <c r="A3" s="2" t="s">
        <v>4</v>
      </c>
    </row>
    <row r="4" spans="1:17" x14ac:dyDescent="0.25">
      <c r="B4" s="2">
        <v>2014</v>
      </c>
      <c r="C4" s="2">
        <v>2015</v>
      </c>
      <c r="D4" s="2">
        <v>2016</v>
      </c>
      <c r="E4" s="2">
        <v>2017</v>
      </c>
      <c r="F4" s="2">
        <v>2018</v>
      </c>
      <c r="G4" s="3">
        <v>2019</v>
      </c>
    </row>
    <row r="5" spans="1:17" x14ac:dyDescent="0.25">
      <c r="A5" s="4" t="s">
        <v>6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8" t="s">
        <v>9</v>
      </c>
      <c r="B6" s="12">
        <f t="shared" ref="B6:C6" si="0">SUM(B7)</f>
        <v>685844942</v>
      </c>
      <c r="C6" s="12">
        <f t="shared" si="0"/>
        <v>705067852</v>
      </c>
      <c r="D6" s="12">
        <f>SUM(D7,D8)</f>
        <v>664634722</v>
      </c>
      <c r="E6" s="12">
        <f t="shared" ref="E6:F6" si="1">SUM(E7)</f>
        <v>700314214</v>
      </c>
      <c r="F6" s="12">
        <f t="shared" si="1"/>
        <v>748831082</v>
      </c>
      <c r="G6" s="12">
        <f>SUM(G7,G8)</f>
        <v>761683380</v>
      </c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2" t="s">
        <v>15</v>
      </c>
      <c r="B7" s="6">
        <v>685844942</v>
      </c>
      <c r="C7" s="6">
        <v>705067852</v>
      </c>
      <c r="D7" s="6">
        <v>624129636</v>
      </c>
      <c r="E7" s="6">
        <v>700314214</v>
      </c>
      <c r="F7" s="6">
        <v>748831082</v>
      </c>
      <c r="G7" s="10">
        <v>695736265</v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A8" s="3" t="s">
        <v>16</v>
      </c>
      <c r="B8" s="6"/>
      <c r="C8" s="6"/>
      <c r="D8" s="6">
        <v>40505086</v>
      </c>
      <c r="E8" s="6"/>
      <c r="F8" s="6"/>
      <c r="G8" s="10">
        <v>65947115</v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x14ac:dyDescent="0.25">
      <c r="B9" s="6"/>
      <c r="C9" s="6"/>
      <c r="D9" s="6"/>
      <c r="E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25">
      <c r="A10" s="8" t="s">
        <v>22</v>
      </c>
      <c r="B10" s="12">
        <f t="shared" ref="B10:G10" si="2">SUM(B11:B15)</f>
        <v>2021176732</v>
      </c>
      <c r="C10" s="12">
        <f t="shared" si="2"/>
        <v>2118576664</v>
      </c>
      <c r="D10" s="12">
        <f t="shared" si="2"/>
        <v>2175312590</v>
      </c>
      <c r="E10" s="12">
        <f t="shared" si="2"/>
        <v>2313004252</v>
      </c>
      <c r="F10" s="12">
        <f t="shared" si="2"/>
        <v>2753771012</v>
      </c>
      <c r="G10" s="12">
        <f t="shared" si="2"/>
        <v>3015245490</v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15" t="s">
        <v>25</v>
      </c>
      <c r="B11" s="6">
        <v>1422441585</v>
      </c>
      <c r="C11" s="6">
        <v>1362214278</v>
      </c>
      <c r="D11" s="6">
        <v>1359320933</v>
      </c>
      <c r="E11" s="6">
        <v>1353410576</v>
      </c>
      <c r="F11" s="6">
        <v>1494407454</v>
      </c>
      <c r="G11" s="10">
        <v>1591539502</v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25">
      <c r="A12" s="15" t="s">
        <v>29</v>
      </c>
      <c r="B12" s="6">
        <v>472557019</v>
      </c>
      <c r="C12" s="6">
        <v>553325282</v>
      </c>
      <c r="D12" s="6">
        <v>493629062</v>
      </c>
      <c r="E12" s="6">
        <v>820765892</v>
      </c>
      <c r="F12" s="6">
        <v>976274897</v>
      </c>
      <c r="G12" s="10">
        <v>1189642529</v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15" t="s">
        <v>32</v>
      </c>
      <c r="B13" s="6">
        <v>45022537</v>
      </c>
      <c r="C13" s="6">
        <v>64021198</v>
      </c>
      <c r="D13" s="6">
        <v>90415814</v>
      </c>
      <c r="E13" s="6">
        <v>97498555</v>
      </c>
      <c r="F13" s="6">
        <v>87744424</v>
      </c>
      <c r="G13" s="10">
        <v>110177032</v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15" t="s">
        <v>35</v>
      </c>
      <c r="B14" s="6">
        <v>21725926</v>
      </c>
      <c r="C14" s="6">
        <v>22155865</v>
      </c>
      <c r="D14" s="6">
        <v>22217531</v>
      </c>
      <c r="E14" s="6">
        <v>22840140</v>
      </c>
      <c r="F14" s="6">
        <v>24185095</v>
      </c>
      <c r="G14" s="10">
        <v>8865052</v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A15" s="15" t="s">
        <v>37</v>
      </c>
      <c r="B15" s="6">
        <v>59429665</v>
      </c>
      <c r="C15" s="6">
        <v>116860041</v>
      </c>
      <c r="D15" s="6">
        <v>209729250</v>
      </c>
      <c r="E15" s="6">
        <v>18489089</v>
      </c>
      <c r="F15" s="6">
        <v>171159142</v>
      </c>
      <c r="G15" s="10">
        <v>115021375</v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1"/>
      <c r="B17" s="12">
        <f t="shared" ref="B17:F17" si="3">SUM(B6,B10)</f>
        <v>2707021674</v>
      </c>
      <c r="C17" s="12">
        <f t="shared" si="3"/>
        <v>2823644516</v>
      </c>
      <c r="D17" s="12">
        <f t="shared" si="3"/>
        <v>2839947312</v>
      </c>
      <c r="E17" s="12">
        <f t="shared" si="3"/>
        <v>3013318466</v>
      </c>
      <c r="F17" s="12">
        <f t="shared" si="3"/>
        <v>3502602094</v>
      </c>
      <c r="G17" s="12">
        <f>SUM(G6,G10)+1</f>
        <v>3776928871</v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5.75" x14ac:dyDescent="0.25">
      <c r="A19" s="20" t="s">
        <v>44</v>
      </c>
      <c r="B19" s="1"/>
      <c r="C19" s="12"/>
      <c r="D19" s="1"/>
      <c r="E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.75" x14ac:dyDescent="0.25">
      <c r="A20" s="22" t="s">
        <v>48</v>
      </c>
      <c r="B20" s="1"/>
      <c r="C20" s="12"/>
      <c r="D20" s="1"/>
      <c r="E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8" t="s">
        <v>50</v>
      </c>
      <c r="B21" s="12">
        <f t="shared" ref="B21:G21" si="4">SUM(B22:B23)</f>
        <v>546262676</v>
      </c>
      <c r="C21" s="12">
        <f t="shared" si="4"/>
        <v>494655403</v>
      </c>
      <c r="D21" s="12">
        <f t="shared" si="4"/>
        <v>482496012</v>
      </c>
      <c r="E21" s="12">
        <f t="shared" si="4"/>
        <v>480169603</v>
      </c>
      <c r="F21" s="12">
        <f t="shared" si="4"/>
        <v>490720219</v>
      </c>
      <c r="G21" s="12">
        <f t="shared" si="4"/>
        <v>495711388</v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.75" customHeight="1" x14ac:dyDescent="0.25">
      <c r="A22" s="15" t="s">
        <v>54</v>
      </c>
      <c r="B22" s="6">
        <v>546262676</v>
      </c>
      <c r="C22" s="6">
        <v>454689821</v>
      </c>
      <c r="D22" s="6">
        <v>441726697</v>
      </c>
      <c r="E22" s="6">
        <v>436289605</v>
      </c>
      <c r="F22" s="6">
        <v>445416595</v>
      </c>
      <c r="G22" s="10">
        <v>449567431</v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.75" customHeight="1" x14ac:dyDescent="0.25">
      <c r="A23" s="15" t="s">
        <v>57</v>
      </c>
      <c r="B23" s="6"/>
      <c r="C23" s="6">
        <v>39965582</v>
      </c>
      <c r="D23" s="6">
        <v>40769315</v>
      </c>
      <c r="E23" s="6">
        <v>43879998</v>
      </c>
      <c r="F23" s="6">
        <v>45303624</v>
      </c>
      <c r="G23" s="10">
        <v>46143957</v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.75" customHeight="1" x14ac:dyDescent="0.25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.75" customHeight="1" x14ac:dyDescent="0.25">
      <c r="A25" s="8" t="s">
        <v>58</v>
      </c>
      <c r="B25" s="12">
        <f t="shared" ref="B25:F25" si="5">SUM(B26:B31)</f>
        <v>1156485234</v>
      </c>
      <c r="C25" s="12">
        <f t="shared" si="5"/>
        <v>1242042641</v>
      </c>
      <c r="D25" s="12">
        <f t="shared" si="5"/>
        <v>977841968</v>
      </c>
      <c r="E25" s="12">
        <f t="shared" si="5"/>
        <v>1070047584</v>
      </c>
      <c r="F25" s="12">
        <f t="shared" si="5"/>
        <v>1236686615</v>
      </c>
      <c r="G25" s="12">
        <f>SUM(G26:G32)</f>
        <v>1339929619</v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5.75" customHeight="1" x14ac:dyDescent="0.25">
      <c r="A26" s="2" t="s">
        <v>59</v>
      </c>
      <c r="B26" s="6">
        <v>860887911</v>
      </c>
      <c r="C26" s="6">
        <v>722317359</v>
      </c>
      <c r="D26" s="6">
        <v>518223211</v>
      </c>
      <c r="E26" s="6">
        <v>578059984</v>
      </c>
      <c r="F26" s="6">
        <v>561372674</v>
      </c>
      <c r="G26" s="10">
        <v>511481283</v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.75" customHeight="1" x14ac:dyDescent="0.25">
      <c r="A27" s="2" t="s">
        <v>61</v>
      </c>
      <c r="B27" s="6"/>
      <c r="C27" s="6">
        <v>22400640</v>
      </c>
      <c r="D27" s="6">
        <v>31579694</v>
      </c>
      <c r="E27" s="6">
        <v>32489870</v>
      </c>
      <c r="F27" s="6">
        <v>7669354</v>
      </c>
      <c r="G27" s="10"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.75" customHeight="1" x14ac:dyDescent="0.25">
      <c r="A28" s="2" t="s">
        <v>63</v>
      </c>
      <c r="B28" s="6">
        <v>255678745</v>
      </c>
      <c r="C28" s="6">
        <v>442801217</v>
      </c>
      <c r="D28" s="6">
        <v>334205851</v>
      </c>
      <c r="E28" s="6">
        <v>331031264</v>
      </c>
      <c r="F28" s="6">
        <v>590092959</v>
      </c>
      <c r="G28" s="10">
        <v>724885481</v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.75" customHeight="1" x14ac:dyDescent="0.25">
      <c r="A29" s="15" t="s">
        <v>64</v>
      </c>
      <c r="B29" s="6"/>
      <c r="C29" s="6"/>
      <c r="D29" s="6"/>
      <c r="E29" s="6">
        <v>43460782</v>
      </c>
      <c r="F29" s="6">
        <v>28022671</v>
      </c>
      <c r="G29" s="10">
        <v>32649642</v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5.75" customHeight="1" x14ac:dyDescent="0.25">
      <c r="A30" s="15" t="s">
        <v>65</v>
      </c>
      <c r="B30" s="6">
        <v>39918578</v>
      </c>
      <c r="C30" s="6">
        <v>54523425</v>
      </c>
      <c r="D30" s="6">
        <v>93833212</v>
      </c>
      <c r="E30" s="6">
        <v>85005684</v>
      </c>
      <c r="F30" s="6">
        <v>49418957</v>
      </c>
      <c r="G30" s="10">
        <v>62466252</v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5.75" customHeight="1" x14ac:dyDescent="0.25">
      <c r="A31" s="2" t="s">
        <v>66</v>
      </c>
      <c r="C31" s="6"/>
      <c r="D31" s="6"/>
      <c r="E31" s="6"/>
      <c r="F31" s="6">
        <v>110000</v>
      </c>
      <c r="G31" s="10">
        <v>105000</v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.75" customHeight="1" x14ac:dyDescent="0.25">
      <c r="A32" s="3" t="s">
        <v>67</v>
      </c>
      <c r="C32" s="6"/>
      <c r="D32" s="6"/>
      <c r="E32" s="6"/>
      <c r="F32" s="6"/>
      <c r="G32" s="10">
        <v>8341961</v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5.75" customHeight="1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5.75" customHeight="1" x14ac:dyDescent="0.25">
      <c r="A34" s="1"/>
      <c r="B34" s="12">
        <f t="shared" ref="B34:G34" si="6">SUM(B21,B25)</f>
        <v>1702747910</v>
      </c>
      <c r="C34" s="12">
        <f t="shared" si="6"/>
        <v>1736698044</v>
      </c>
      <c r="D34" s="12">
        <f t="shared" si="6"/>
        <v>1460337980</v>
      </c>
      <c r="E34" s="12">
        <f t="shared" si="6"/>
        <v>1550217187</v>
      </c>
      <c r="F34" s="12">
        <f t="shared" si="6"/>
        <v>1727406834</v>
      </c>
      <c r="G34" s="12">
        <f t="shared" si="6"/>
        <v>1835641007</v>
      </c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5.75" customHeight="1" x14ac:dyDescent="0.25">
      <c r="A35" s="1"/>
      <c r="B35" s="6"/>
      <c r="C35" s="6"/>
      <c r="D35" s="6"/>
      <c r="E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5.75" customHeight="1" x14ac:dyDescent="0.25">
      <c r="A36" s="8" t="s">
        <v>68</v>
      </c>
      <c r="B36" s="12">
        <f t="shared" ref="B36:G36" si="7">SUM(B37:B38)</f>
        <v>1004273764</v>
      </c>
      <c r="C36" s="12">
        <f t="shared" si="7"/>
        <v>1086946472</v>
      </c>
      <c r="D36" s="12">
        <f t="shared" si="7"/>
        <v>1379609332</v>
      </c>
      <c r="E36" s="12">
        <f t="shared" si="7"/>
        <v>1463101279</v>
      </c>
      <c r="F36" s="12">
        <f t="shared" si="7"/>
        <v>1775195260</v>
      </c>
      <c r="G36" s="12">
        <f t="shared" si="7"/>
        <v>1941287864</v>
      </c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5.75" customHeight="1" x14ac:dyDescent="0.25">
      <c r="A37" s="2" t="s">
        <v>69</v>
      </c>
      <c r="B37" s="6">
        <v>143750000</v>
      </c>
      <c r="C37" s="6">
        <v>143750000</v>
      </c>
      <c r="D37" s="6">
        <v>851500000</v>
      </c>
      <c r="E37" s="6">
        <v>851500000</v>
      </c>
      <c r="F37" s="6">
        <v>1001500000</v>
      </c>
      <c r="G37" s="10">
        <v>1101650000</v>
      </c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5.75" customHeight="1" x14ac:dyDescent="0.25">
      <c r="A38" s="2" t="s">
        <v>70</v>
      </c>
      <c r="B38" s="6">
        <v>860523764</v>
      </c>
      <c r="C38" s="6">
        <v>943196472</v>
      </c>
      <c r="D38" s="6">
        <v>528109332</v>
      </c>
      <c r="E38" s="6">
        <v>611601279</v>
      </c>
      <c r="F38" s="6">
        <v>773695260</v>
      </c>
      <c r="G38" s="10">
        <v>839637864</v>
      </c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5.75" customHeight="1" x14ac:dyDescent="0.25">
      <c r="B39" s="6"/>
      <c r="C39" s="6"/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5.75" customHeight="1" x14ac:dyDescent="0.25">
      <c r="A40" s="1"/>
      <c r="B40" s="12">
        <f t="shared" ref="B40:G40" si="8">SUM(B36,B34)</f>
        <v>2707021674</v>
      </c>
      <c r="C40" s="12">
        <f t="shared" si="8"/>
        <v>2823644516</v>
      </c>
      <c r="D40" s="12">
        <f t="shared" si="8"/>
        <v>2839947312</v>
      </c>
      <c r="E40" s="12">
        <f t="shared" si="8"/>
        <v>3013318466</v>
      </c>
      <c r="F40" s="12">
        <f t="shared" si="8"/>
        <v>3502602094</v>
      </c>
      <c r="G40" s="12">
        <f t="shared" si="8"/>
        <v>3776928871</v>
      </c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5.75" customHeight="1" x14ac:dyDescent="0.25">
      <c r="B41" s="6"/>
      <c r="C41" s="6"/>
      <c r="D41" s="6"/>
      <c r="E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5.75" customHeight="1" x14ac:dyDescent="0.25">
      <c r="A42" s="5" t="s">
        <v>71</v>
      </c>
      <c r="B42" s="26">
        <f t="shared" ref="B42:G42" si="9">B36/(B37/10)</f>
        <v>69.862522713043475</v>
      </c>
      <c r="C42" s="26">
        <f t="shared" si="9"/>
        <v>75.6136676173913</v>
      </c>
      <c r="D42" s="26">
        <f t="shared" si="9"/>
        <v>16.202106071638287</v>
      </c>
      <c r="E42" s="26">
        <f t="shared" si="9"/>
        <v>17.182633928361714</v>
      </c>
      <c r="F42" s="26">
        <f t="shared" si="9"/>
        <v>17.725364553170245</v>
      </c>
      <c r="G42" s="26">
        <f t="shared" si="9"/>
        <v>17.621639032360552</v>
      </c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5.75" customHeight="1" x14ac:dyDescent="0.25">
      <c r="A43" s="5" t="s">
        <v>72</v>
      </c>
      <c r="B43" s="12"/>
      <c r="C43" s="12"/>
      <c r="D43" s="12"/>
      <c r="E43" s="12"/>
      <c r="F43" s="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5.75" customHeight="1" x14ac:dyDescent="0.25">
      <c r="A44" s="27"/>
      <c r="B44" s="12"/>
      <c r="C44" s="12"/>
      <c r="D44" s="12"/>
      <c r="E44" s="12"/>
      <c r="F44" s="1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5.75" customHeight="1" x14ac:dyDescent="0.25">
      <c r="B45" s="12"/>
      <c r="C45" s="12"/>
      <c r="D45" s="12"/>
      <c r="E45" s="12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5.75" customHeight="1" x14ac:dyDescent="0.25">
      <c r="C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15.75" customHeight="1" x14ac:dyDescent="0.25">
      <c r="B47" s="1"/>
      <c r="C47" s="1"/>
      <c r="D47" s="1"/>
      <c r="E47" s="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15.75" customHeight="1" x14ac:dyDescent="0.25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7:17" ht="15.75" customHeight="1" x14ac:dyDescent="0.25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7:17" ht="15.75" customHeight="1" x14ac:dyDescent="0.2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7:17" ht="15.75" customHeight="1" x14ac:dyDescent="0.25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7:17" ht="15.75" customHeight="1" x14ac:dyDescent="0.25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7:17" ht="15.75" customHeight="1" x14ac:dyDescent="0.25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7:17" ht="15.75" customHeight="1" x14ac:dyDescent="0.25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7:17" ht="15.75" customHeight="1" x14ac:dyDescent="0.2"/>
    <row r="56" spans="7:17" ht="15.75" customHeight="1" x14ac:dyDescent="0.2"/>
    <row r="57" spans="7:17" ht="15.75" customHeight="1" x14ac:dyDescent="0.2"/>
    <row r="58" spans="7:17" ht="15.75" customHeight="1" x14ac:dyDescent="0.2"/>
    <row r="59" spans="7:17" ht="15.75" customHeight="1" x14ac:dyDescent="0.2"/>
    <row r="60" spans="7:17" ht="15.75" customHeight="1" x14ac:dyDescent="0.2"/>
    <row r="61" spans="7:17" ht="15.75" customHeight="1" x14ac:dyDescent="0.2"/>
    <row r="62" spans="7:17" ht="15.75" customHeight="1" x14ac:dyDescent="0.2"/>
    <row r="63" spans="7:17" ht="15.75" customHeight="1" x14ac:dyDescent="0.2"/>
    <row r="64" spans="7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3.875" customWidth="1"/>
    <col min="2" max="2" width="12.75" customWidth="1"/>
    <col min="3" max="3" width="13.5" customWidth="1"/>
    <col min="4" max="5" width="12.875" customWidth="1"/>
    <col min="6" max="6" width="13.125" customWidth="1"/>
    <col min="7" max="7" width="12.875" customWidth="1"/>
    <col min="8" max="26" width="7.625" customWidth="1"/>
  </cols>
  <sheetData>
    <row r="1" spans="1:14" x14ac:dyDescent="0.25">
      <c r="A1" s="1" t="s">
        <v>0</v>
      </c>
    </row>
    <row r="2" spans="1:14" x14ac:dyDescent="0.25">
      <c r="A2" s="1" t="s">
        <v>2</v>
      </c>
    </row>
    <row r="3" spans="1:14" x14ac:dyDescent="0.25">
      <c r="A3" s="2" t="s">
        <v>4</v>
      </c>
      <c r="D3" s="2" t="s">
        <v>5</v>
      </c>
    </row>
    <row r="4" spans="1:14" x14ac:dyDescent="0.25">
      <c r="B4" s="2">
        <v>2014</v>
      </c>
      <c r="C4" s="2">
        <v>2015</v>
      </c>
      <c r="D4" s="2">
        <v>2016</v>
      </c>
      <c r="E4" s="2">
        <v>2017</v>
      </c>
      <c r="F4" s="2">
        <v>2018</v>
      </c>
      <c r="G4" s="3">
        <v>2019</v>
      </c>
    </row>
    <row r="5" spans="1:14" x14ac:dyDescent="0.25">
      <c r="A5" s="5" t="s">
        <v>7</v>
      </c>
      <c r="B5" s="6">
        <v>3720883941</v>
      </c>
      <c r="C5" s="6">
        <v>3215972738</v>
      </c>
      <c r="D5" s="6">
        <f>1870087238+1670293328</f>
        <v>3540380566</v>
      </c>
      <c r="E5" s="6">
        <v>3637391178</v>
      </c>
      <c r="F5" s="6">
        <v>3871439935</v>
      </c>
      <c r="G5" s="10">
        <v>4198684068</v>
      </c>
      <c r="H5" s="6"/>
      <c r="I5" s="6"/>
      <c r="J5" s="6"/>
      <c r="K5" s="6"/>
      <c r="L5" s="6"/>
      <c r="M5" s="6"/>
      <c r="N5" s="6"/>
    </row>
    <row r="6" spans="1:14" x14ac:dyDescent="0.25">
      <c r="A6" s="2" t="s">
        <v>12</v>
      </c>
      <c r="B6" s="6">
        <v>3370237708</v>
      </c>
      <c r="C6" s="6">
        <v>2920699655</v>
      </c>
      <c r="D6" s="6">
        <f>1684982163+1505255293</f>
        <v>3190237456</v>
      </c>
      <c r="E6" s="6">
        <v>3274758759</v>
      </c>
      <c r="F6" s="6">
        <v>3460765908</v>
      </c>
      <c r="G6" s="10">
        <v>3715525955</v>
      </c>
      <c r="H6" s="6"/>
      <c r="I6" s="6"/>
      <c r="J6" s="6"/>
      <c r="K6" s="6"/>
      <c r="L6" s="6"/>
      <c r="M6" s="6"/>
      <c r="N6" s="6"/>
    </row>
    <row r="7" spans="1:14" x14ac:dyDescent="0.25">
      <c r="A7" s="5" t="s">
        <v>14</v>
      </c>
      <c r="B7" s="12">
        <f t="shared" ref="B7:G7" si="0">B5-B6</f>
        <v>350646233</v>
      </c>
      <c r="C7" s="12">
        <f t="shared" si="0"/>
        <v>295273083</v>
      </c>
      <c r="D7" s="12">
        <f t="shared" si="0"/>
        <v>350143110</v>
      </c>
      <c r="E7" s="12">
        <f t="shared" si="0"/>
        <v>362632419</v>
      </c>
      <c r="F7" s="12">
        <f t="shared" si="0"/>
        <v>410674027</v>
      </c>
      <c r="G7" s="12">
        <f t="shared" si="0"/>
        <v>483158113</v>
      </c>
      <c r="H7" s="6"/>
      <c r="I7" s="6"/>
      <c r="J7" s="6"/>
      <c r="K7" s="6"/>
      <c r="L7" s="6"/>
      <c r="M7" s="6"/>
      <c r="N7" s="6"/>
    </row>
    <row r="8" spans="1:14" x14ac:dyDescent="0.25">
      <c r="A8" s="1"/>
      <c r="B8" s="12"/>
      <c r="C8" s="12"/>
      <c r="D8" s="12"/>
      <c r="E8" s="12"/>
      <c r="F8" s="15"/>
      <c r="G8" s="6"/>
      <c r="H8" s="6"/>
      <c r="I8" s="6"/>
      <c r="J8" s="6"/>
      <c r="K8" s="6"/>
      <c r="L8" s="6"/>
      <c r="M8" s="6"/>
      <c r="N8" s="6"/>
    </row>
    <row r="9" spans="1:14" x14ac:dyDescent="0.25">
      <c r="A9" s="5" t="s">
        <v>17</v>
      </c>
      <c r="B9" s="12">
        <f t="shared" ref="B9:G9" si="1">SUM(B10:B11)</f>
        <v>82633231</v>
      </c>
      <c r="C9" s="12">
        <f t="shared" si="1"/>
        <v>87713188</v>
      </c>
      <c r="D9" s="12">
        <f t="shared" si="1"/>
        <v>112587675</v>
      </c>
      <c r="E9" s="12">
        <f t="shared" si="1"/>
        <v>108533761</v>
      </c>
      <c r="F9" s="12">
        <f t="shared" si="1"/>
        <v>114633460</v>
      </c>
      <c r="G9" s="12">
        <f t="shared" si="1"/>
        <v>129442756</v>
      </c>
      <c r="H9" s="6"/>
      <c r="I9" s="6"/>
      <c r="J9" s="6"/>
      <c r="K9" s="6"/>
      <c r="L9" s="6"/>
      <c r="M9" s="6"/>
      <c r="N9" s="6"/>
    </row>
    <row r="10" spans="1:14" x14ac:dyDescent="0.25">
      <c r="A10" s="15" t="s">
        <v>21</v>
      </c>
      <c r="B10" s="6">
        <v>14441827</v>
      </c>
      <c r="C10" s="6">
        <v>14605786</v>
      </c>
      <c r="D10" s="6">
        <f>7936213+6958067</f>
        <v>14894280</v>
      </c>
      <c r="E10" s="6">
        <v>16266165</v>
      </c>
      <c r="F10" s="7">
        <v>18756530</v>
      </c>
      <c r="G10" s="9">
        <v>24583174</v>
      </c>
      <c r="H10" s="6"/>
      <c r="I10" s="6"/>
      <c r="J10" s="6"/>
      <c r="K10" s="6"/>
      <c r="L10" s="6"/>
      <c r="M10" s="6"/>
      <c r="N10" s="6"/>
    </row>
    <row r="11" spans="1:14" x14ac:dyDescent="0.25">
      <c r="A11" s="15" t="s">
        <v>24</v>
      </c>
      <c r="B11" s="6">
        <f>68265352-73948</f>
        <v>68191404</v>
      </c>
      <c r="C11" s="6">
        <f>73189720-82318</f>
        <v>73107402</v>
      </c>
      <c r="D11" s="6">
        <f>51890709+45802686</f>
        <v>97693395</v>
      </c>
      <c r="E11" s="6">
        <v>92267596</v>
      </c>
      <c r="F11" s="7">
        <v>95876930</v>
      </c>
      <c r="G11" s="9">
        <v>104859582</v>
      </c>
      <c r="H11" s="6"/>
      <c r="I11" s="6"/>
      <c r="J11" s="6"/>
      <c r="K11" s="6"/>
      <c r="L11" s="6"/>
      <c r="M11" s="6"/>
      <c r="N11" s="6"/>
    </row>
    <row r="12" spans="1:14" x14ac:dyDescent="0.25">
      <c r="A12" s="15" t="s">
        <v>26</v>
      </c>
      <c r="B12" s="7">
        <v>2254897</v>
      </c>
      <c r="C12" s="7">
        <v>-4040656</v>
      </c>
      <c r="D12" s="7">
        <f>3139589-1188370</f>
        <v>1951219</v>
      </c>
      <c r="E12" s="7">
        <v>-8543990</v>
      </c>
      <c r="F12" s="7">
        <v>-1716630</v>
      </c>
      <c r="G12" s="17">
        <v>-7502977</v>
      </c>
      <c r="H12" s="6"/>
      <c r="I12" s="6"/>
      <c r="J12" s="6"/>
      <c r="K12" s="6"/>
      <c r="L12" s="6"/>
      <c r="M12" s="6"/>
      <c r="N12" s="6"/>
    </row>
    <row r="13" spans="1:14" x14ac:dyDescent="0.25">
      <c r="A13" s="15" t="s">
        <v>31</v>
      </c>
      <c r="B13" s="6"/>
      <c r="C13" s="6"/>
      <c r="D13" s="6">
        <f>70402+58354</f>
        <v>128756</v>
      </c>
      <c r="E13" s="6">
        <v>339785</v>
      </c>
      <c r="F13" s="6">
        <v>2572605</v>
      </c>
      <c r="G13" s="9">
        <v>9107375</v>
      </c>
      <c r="H13" s="6"/>
      <c r="I13" s="6"/>
      <c r="J13" s="6"/>
      <c r="K13" s="6"/>
      <c r="L13" s="6"/>
      <c r="M13" s="6"/>
      <c r="N13" s="6"/>
    </row>
    <row r="14" spans="1:14" x14ac:dyDescent="0.25">
      <c r="A14" s="15"/>
      <c r="B14" s="6"/>
      <c r="C14" s="6"/>
      <c r="D14" s="6"/>
      <c r="E14" s="6"/>
      <c r="F14" s="7"/>
      <c r="G14" s="17"/>
      <c r="H14" s="6"/>
      <c r="I14" s="6"/>
      <c r="J14" s="6"/>
      <c r="K14" s="6"/>
      <c r="L14" s="6"/>
      <c r="M14" s="6"/>
      <c r="N14" s="6"/>
    </row>
    <row r="15" spans="1:14" x14ac:dyDescent="0.25">
      <c r="A15" s="5" t="s">
        <v>36</v>
      </c>
      <c r="B15" s="12">
        <f t="shared" ref="B15:G15" si="2">B7+B12+B13-B9</f>
        <v>270267899</v>
      </c>
      <c r="C15" s="12">
        <f t="shared" si="2"/>
        <v>203519239</v>
      </c>
      <c r="D15" s="12">
        <f t="shared" si="2"/>
        <v>239635410</v>
      </c>
      <c r="E15" s="12">
        <f t="shared" si="2"/>
        <v>245894453</v>
      </c>
      <c r="F15" s="12">
        <f t="shared" si="2"/>
        <v>296896542</v>
      </c>
      <c r="G15" s="12">
        <f t="shared" si="2"/>
        <v>355319755</v>
      </c>
      <c r="H15" s="6"/>
      <c r="I15" s="6"/>
      <c r="J15" s="6"/>
      <c r="K15" s="6"/>
      <c r="L15" s="6"/>
      <c r="M15" s="6"/>
      <c r="N15" s="6"/>
    </row>
    <row r="16" spans="1:14" x14ac:dyDescent="0.25">
      <c r="A16" s="18" t="s">
        <v>40</v>
      </c>
      <c r="B16" s="12"/>
      <c r="C16" s="12"/>
      <c r="D16" s="12"/>
      <c r="E16" s="12"/>
      <c r="F16" s="12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15" t="s">
        <v>42</v>
      </c>
      <c r="B17" s="6">
        <v>59360187</v>
      </c>
      <c r="C17" s="6">
        <v>73778445</v>
      </c>
      <c r="D17" s="6">
        <f>33314113+36763400</f>
        <v>70077513</v>
      </c>
      <c r="E17" s="6">
        <v>73969016</v>
      </c>
      <c r="F17" s="6">
        <v>86271262</v>
      </c>
      <c r="G17" s="10">
        <v>117528102</v>
      </c>
      <c r="H17" s="6"/>
      <c r="I17" s="6"/>
      <c r="J17" s="6"/>
      <c r="K17" s="6"/>
      <c r="L17" s="6"/>
      <c r="M17" s="6"/>
      <c r="N17" s="6"/>
    </row>
    <row r="18" spans="1:14" x14ac:dyDescent="0.25">
      <c r="A18" s="5" t="s">
        <v>43</v>
      </c>
      <c r="B18" s="12">
        <f t="shared" ref="B18:G18" si="3">B15-B17</f>
        <v>210907712</v>
      </c>
      <c r="C18" s="12">
        <f t="shared" si="3"/>
        <v>129740794</v>
      </c>
      <c r="D18" s="12">
        <f t="shared" si="3"/>
        <v>169557897</v>
      </c>
      <c r="E18" s="12">
        <f t="shared" si="3"/>
        <v>171925437</v>
      </c>
      <c r="F18" s="12">
        <f t="shared" si="3"/>
        <v>210625280</v>
      </c>
      <c r="G18" s="12">
        <f t="shared" si="3"/>
        <v>237791653</v>
      </c>
      <c r="H18" s="6"/>
      <c r="I18" s="6"/>
      <c r="J18" s="6"/>
      <c r="K18" s="6"/>
      <c r="L18" s="6"/>
      <c r="M18" s="6"/>
      <c r="N18" s="6"/>
    </row>
    <row r="19" spans="1:14" x14ac:dyDescent="0.25">
      <c r="A19" s="8" t="s">
        <v>46</v>
      </c>
      <c r="B19" s="12"/>
      <c r="C19" s="12"/>
      <c r="D19" s="12"/>
      <c r="E19" s="12"/>
      <c r="F19" s="15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15" t="s">
        <v>47</v>
      </c>
      <c r="B20" s="12"/>
      <c r="C20" s="12">
        <v>11312352</v>
      </c>
      <c r="D20" s="12">
        <f>14290186+11932884</f>
        <v>26223070</v>
      </c>
      <c r="E20" s="12">
        <v>25982508</v>
      </c>
      <c r="F20" s="12">
        <v>33446544</v>
      </c>
      <c r="G20" s="23">
        <v>38913849</v>
      </c>
      <c r="H20" s="6"/>
      <c r="I20" s="6"/>
      <c r="J20" s="6"/>
      <c r="K20" s="6"/>
      <c r="L20" s="6"/>
      <c r="M20" s="6"/>
      <c r="N20" s="6"/>
    </row>
    <row r="21" spans="1:14" ht="15.75" customHeight="1" x14ac:dyDescent="0.25">
      <c r="A21" s="5" t="s">
        <v>52</v>
      </c>
      <c r="B21" s="12">
        <f t="shared" ref="B21:G21" si="4">B18-B20</f>
        <v>210907712</v>
      </c>
      <c r="C21" s="12">
        <f t="shared" si="4"/>
        <v>118428442</v>
      </c>
      <c r="D21" s="12">
        <f t="shared" si="4"/>
        <v>143334827</v>
      </c>
      <c r="E21" s="12">
        <f t="shared" si="4"/>
        <v>145942929</v>
      </c>
      <c r="F21" s="12">
        <f t="shared" si="4"/>
        <v>177178736</v>
      </c>
      <c r="G21" s="12">
        <f t="shared" si="4"/>
        <v>198877804</v>
      </c>
      <c r="H21" s="6"/>
      <c r="I21" s="6"/>
      <c r="J21" s="6"/>
      <c r="K21" s="6"/>
      <c r="L21" s="6"/>
      <c r="M21" s="6"/>
      <c r="N21" s="6"/>
    </row>
    <row r="22" spans="1:14" ht="15.75" customHeight="1" x14ac:dyDescent="0.25">
      <c r="A22" s="1"/>
      <c r="B22" s="12"/>
      <c r="C22" s="12"/>
      <c r="D22" s="12"/>
      <c r="E22" s="12"/>
      <c r="F22" s="15"/>
      <c r="G22" s="6"/>
      <c r="H22" s="6"/>
      <c r="I22" s="6"/>
      <c r="J22" s="6"/>
      <c r="K22" s="6"/>
      <c r="L22" s="6"/>
      <c r="M22" s="6"/>
      <c r="N22" s="6"/>
    </row>
    <row r="23" spans="1:14" ht="15.75" customHeight="1" x14ac:dyDescent="0.25">
      <c r="A23" s="5" t="s">
        <v>55</v>
      </c>
      <c r="B23" s="24">
        <f>B21/('1'!B37/10)</f>
        <v>14.671840834782609</v>
      </c>
      <c r="C23" s="24">
        <f>C21/('1'!C37/10)</f>
        <v>8.2385003130434775</v>
      </c>
      <c r="D23" s="24">
        <f>D21/('1'!D37/10)</f>
        <v>1.6833215149735761</v>
      </c>
      <c r="E23" s="24">
        <f>E21/('1'!E37/10)</f>
        <v>1.7139510158543747</v>
      </c>
      <c r="F23" s="24">
        <f>F21/('1'!F37/10)</f>
        <v>1.7691336595107339</v>
      </c>
      <c r="G23" s="24">
        <f>G21/('1'!G37/10)</f>
        <v>1.8052721281713793</v>
      </c>
      <c r="H23" s="6"/>
      <c r="I23" s="6"/>
      <c r="J23" s="6"/>
      <c r="K23" s="6"/>
      <c r="L23" s="6"/>
      <c r="M23" s="6"/>
      <c r="N23" s="6"/>
    </row>
    <row r="24" spans="1:14" ht="15.75" customHeight="1" x14ac:dyDescent="0.25">
      <c r="A24" s="18" t="s">
        <v>60</v>
      </c>
      <c r="B24" s="6">
        <f>'1'!B37/10</f>
        <v>14375000</v>
      </c>
      <c r="C24" s="6">
        <f>'1'!C37/10</f>
        <v>14375000</v>
      </c>
      <c r="D24" s="6">
        <f>'1'!D37/10</f>
        <v>85150000</v>
      </c>
      <c r="E24" s="6">
        <f>'1'!E37/10</f>
        <v>85150000</v>
      </c>
      <c r="F24" s="6">
        <f>'1'!F37/10</f>
        <v>100150000</v>
      </c>
      <c r="G24" s="6">
        <f>'1'!G37/10</f>
        <v>110165000</v>
      </c>
      <c r="H24" s="6"/>
      <c r="I24" s="6"/>
      <c r="J24" s="6"/>
      <c r="K24" s="6"/>
      <c r="L24" s="6"/>
      <c r="M24" s="6"/>
      <c r="N24" s="6"/>
    </row>
    <row r="25" spans="1:14" ht="15.75" customHeight="1" x14ac:dyDescent="0.25">
      <c r="B25" s="15"/>
      <c r="C25" s="15"/>
      <c r="D25" s="15"/>
      <c r="E25" s="15"/>
      <c r="F25" s="15"/>
      <c r="G25" s="6"/>
      <c r="H25" s="6"/>
      <c r="I25" s="6"/>
      <c r="J25" s="6"/>
      <c r="K25" s="6"/>
      <c r="L25" s="6"/>
      <c r="M25" s="6"/>
      <c r="N25" s="6"/>
    </row>
    <row r="26" spans="1:14" ht="15.75" customHeight="1" x14ac:dyDescent="0.25">
      <c r="B26" s="15"/>
      <c r="C26" s="15"/>
      <c r="D26" s="15"/>
      <c r="E26" s="15"/>
      <c r="F26" s="15"/>
      <c r="G26" s="6"/>
      <c r="H26" s="6"/>
      <c r="I26" s="6"/>
      <c r="J26" s="6"/>
      <c r="K26" s="6"/>
      <c r="L26" s="6"/>
      <c r="M26" s="6"/>
      <c r="N26" s="6"/>
    </row>
    <row r="27" spans="1:14" ht="15.75" customHeight="1" x14ac:dyDescent="0.25">
      <c r="B27" s="15"/>
      <c r="C27" s="15"/>
      <c r="D27" s="15"/>
      <c r="E27" s="15"/>
      <c r="F27" s="15"/>
      <c r="G27" s="6"/>
      <c r="H27" s="6"/>
      <c r="I27" s="6"/>
      <c r="J27" s="6"/>
      <c r="K27" s="6"/>
      <c r="L27" s="6"/>
      <c r="M27" s="6"/>
      <c r="N27" s="6"/>
    </row>
    <row r="28" spans="1:14" ht="15.75" customHeight="1" x14ac:dyDescent="0.25">
      <c r="B28" s="15"/>
      <c r="C28" s="15"/>
      <c r="D28" s="15"/>
      <c r="E28" s="15"/>
      <c r="F28" s="15"/>
      <c r="G28" s="6"/>
      <c r="H28" s="6"/>
      <c r="I28" s="6"/>
      <c r="J28" s="6"/>
      <c r="K28" s="6"/>
      <c r="L28" s="6"/>
      <c r="M28" s="6"/>
      <c r="N28" s="6"/>
    </row>
    <row r="29" spans="1:14" ht="15.75" customHeight="1" x14ac:dyDescent="0.25">
      <c r="B29" s="15"/>
      <c r="C29" s="15"/>
      <c r="D29" s="15"/>
      <c r="E29" s="15"/>
      <c r="F29" s="15"/>
      <c r="G29" s="6"/>
      <c r="H29" s="6"/>
      <c r="I29" s="6"/>
      <c r="J29" s="6"/>
      <c r="K29" s="6"/>
      <c r="L29" s="6"/>
      <c r="M29" s="6"/>
      <c r="N29" s="6"/>
    </row>
    <row r="30" spans="1:14" ht="15.75" customHeight="1" x14ac:dyDescent="0.25">
      <c r="B30" s="15"/>
      <c r="C30" s="15"/>
      <c r="D30" s="15"/>
      <c r="E30" s="15"/>
      <c r="F30" s="15"/>
      <c r="G30" s="6"/>
      <c r="H30" s="6"/>
      <c r="I30" s="6"/>
      <c r="J30" s="6"/>
      <c r="K30" s="6"/>
      <c r="L30" s="6"/>
      <c r="M30" s="6"/>
      <c r="N30" s="6"/>
    </row>
    <row r="31" spans="1:14" ht="15.75" customHeight="1" x14ac:dyDescent="0.25">
      <c r="B31" s="15"/>
      <c r="C31" s="15"/>
      <c r="D31" s="15"/>
      <c r="E31" s="15"/>
      <c r="F31" s="15"/>
      <c r="G31" s="6"/>
      <c r="H31" s="6"/>
      <c r="I31" s="6"/>
      <c r="J31" s="6"/>
      <c r="K31" s="6"/>
      <c r="L31" s="6"/>
      <c r="M31" s="6"/>
      <c r="N31" s="6"/>
    </row>
    <row r="32" spans="1:14" ht="15.75" customHeight="1" x14ac:dyDescent="0.25">
      <c r="B32" s="15"/>
      <c r="C32" s="15"/>
      <c r="D32" s="15"/>
      <c r="E32" s="15"/>
      <c r="F32" s="15"/>
      <c r="G32" s="6"/>
      <c r="H32" s="6"/>
      <c r="I32" s="6"/>
      <c r="J32" s="6"/>
      <c r="K32" s="6"/>
      <c r="L32" s="6"/>
      <c r="M32" s="6"/>
      <c r="N32" s="6"/>
    </row>
    <row r="33" spans="1:14" ht="15.75" customHeight="1" x14ac:dyDescent="0.25">
      <c r="B33" s="15"/>
      <c r="C33" s="15"/>
      <c r="D33" s="15"/>
      <c r="E33" s="15"/>
      <c r="F33" s="15"/>
      <c r="G33" s="6"/>
      <c r="H33" s="6"/>
      <c r="I33" s="6"/>
      <c r="J33" s="6"/>
      <c r="K33" s="6"/>
      <c r="L33" s="6"/>
      <c r="M33" s="6"/>
      <c r="N33" s="6"/>
    </row>
    <row r="34" spans="1:14" ht="15.75" customHeight="1" x14ac:dyDescent="0.25">
      <c r="B34" s="15"/>
      <c r="C34" s="15"/>
      <c r="D34" s="15"/>
      <c r="E34" s="15"/>
      <c r="F34" s="15"/>
      <c r="G34" s="6"/>
      <c r="H34" s="6"/>
      <c r="I34" s="6"/>
      <c r="J34" s="6"/>
      <c r="K34" s="6"/>
      <c r="L34" s="6"/>
      <c r="M34" s="6"/>
      <c r="N34" s="6"/>
    </row>
    <row r="35" spans="1:14" ht="15.75" customHeight="1" x14ac:dyDescent="0.25">
      <c r="B35" s="15"/>
      <c r="C35" s="15"/>
      <c r="D35" s="15"/>
      <c r="E35" s="15"/>
      <c r="F35" s="15"/>
      <c r="G35" s="6"/>
      <c r="H35" s="6"/>
      <c r="I35" s="6"/>
      <c r="J35" s="6"/>
      <c r="K35" s="6"/>
      <c r="L35" s="6"/>
      <c r="M35" s="6"/>
      <c r="N35" s="6"/>
    </row>
    <row r="36" spans="1:14" ht="15.75" customHeight="1" x14ac:dyDescent="0.25">
      <c r="B36" s="15"/>
      <c r="C36" s="15"/>
      <c r="D36" s="15"/>
      <c r="E36" s="15"/>
      <c r="F36" s="15"/>
      <c r="G36" s="6"/>
      <c r="H36" s="6"/>
      <c r="I36" s="6"/>
      <c r="J36" s="6"/>
      <c r="K36" s="6"/>
      <c r="L36" s="6"/>
      <c r="M36" s="6"/>
      <c r="N36" s="6"/>
    </row>
    <row r="37" spans="1:14" ht="15.75" customHeight="1" x14ac:dyDescent="0.25">
      <c r="B37" s="15"/>
      <c r="C37" s="15"/>
      <c r="D37" s="15"/>
      <c r="E37" s="15"/>
      <c r="F37" s="15"/>
      <c r="G37" s="6"/>
      <c r="H37" s="6"/>
      <c r="I37" s="6"/>
      <c r="J37" s="6"/>
      <c r="K37" s="6"/>
      <c r="L37" s="6"/>
      <c r="M37" s="6"/>
      <c r="N37" s="6"/>
    </row>
    <row r="38" spans="1:14" ht="15.75" customHeight="1" x14ac:dyDescent="0.25">
      <c r="B38" s="15"/>
      <c r="C38" s="15"/>
      <c r="D38" s="15"/>
      <c r="E38" s="15"/>
      <c r="F38" s="15"/>
      <c r="G38" s="6"/>
      <c r="H38" s="6"/>
      <c r="I38" s="6"/>
      <c r="J38" s="6"/>
      <c r="K38" s="6"/>
      <c r="L38" s="6"/>
      <c r="M38" s="6"/>
      <c r="N38" s="6"/>
    </row>
    <row r="39" spans="1:14" ht="15.75" customHeight="1" x14ac:dyDescent="0.25">
      <c r="B39" s="15"/>
      <c r="C39" s="15"/>
      <c r="D39" s="15"/>
      <c r="E39" s="15"/>
      <c r="F39" s="15"/>
      <c r="G39" s="6"/>
      <c r="H39" s="6"/>
      <c r="I39" s="6"/>
      <c r="J39" s="6"/>
      <c r="K39" s="6"/>
      <c r="L39" s="6"/>
      <c r="M39" s="6"/>
      <c r="N39" s="6"/>
    </row>
    <row r="40" spans="1:14" ht="15.75" customHeight="1" x14ac:dyDescent="0.25">
      <c r="B40" s="15"/>
      <c r="C40" s="15"/>
      <c r="D40" s="15"/>
      <c r="E40" s="15"/>
      <c r="F40" s="15"/>
      <c r="G40" s="6"/>
      <c r="H40" s="6"/>
      <c r="I40" s="6"/>
      <c r="J40" s="6"/>
      <c r="K40" s="6"/>
      <c r="L40" s="6"/>
      <c r="M40" s="6"/>
      <c r="N40" s="6"/>
    </row>
    <row r="41" spans="1:14" ht="15.75" customHeight="1" x14ac:dyDescent="0.25">
      <c r="B41" s="15"/>
      <c r="C41" s="15"/>
      <c r="D41" s="15"/>
      <c r="E41" s="15"/>
      <c r="F41" s="15"/>
      <c r="G41" s="6"/>
      <c r="H41" s="6"/>
      <c r="I41" s="6"/>
      <c r="J41" s="6"/>
      <c r="K41" s="6"/>
      <c r="L41" s="6"/>
      <c r="M41" s="6"/>
      <c r="N41" s="6"/>
    </row>
    <row r="42" spans="1:14" ht="15.75" customHeight="1" x14ac:dyDescent="0.25">
      <c r="B42" s="15"/>
      <c r="C42" s="15"/>
      <c r="D42" s="15"/>
      <c r="E42" s="15"/>
      <c r="F42" s="15"/>
      <c r="G42" s="6"/>
      <c r="H42" s="6"/>
      <c r="I42" s="6"/>
      <c r="J42" s="6"/>
      <c r="K42" s="6"/>
      <c r="L42" s="6"/>
      <c r="M42" s="6"/>
      <c r="N42" s="6"/>
    </row>
    <row r="43" spans="1:14" ht="15.75" customHeight="1" x14ac:dyDescent="0.25">
      <c r="B43" s="15"/>
      <c r="C43" s="15"/>
      <c r="D43" s="15"/>
      <c r="E43" s="15"/>
      <c r="F43" s="15"/>
      <c r="G43" s="6"/>
      <c r="H43" s="6"/>
      <c r="I43" s="6"/>
      <c r="J43" s="6"/>
      <c r="K43" s="6"/>
      <c r="L43" s="6"/>
      <c r="M43" s="6"/>
      <c r="N43" s="6"/>
    </row>
    <row r="44" spans="1:14" ht="15.75" customHeight="1" x14ac:dyDescent="0.25">
      <c r="B44" s="15"/>
      <c r="C44" s="15"/>
      <c r="D44" s="15"/>
      <c r="E44" s="15"/>
      <c r="F44" s="15"/>
      <c r="G44" s="6"/>
      <c r="H44" s="6"/>
      <c r="I44" s="6"/>
      <c r="J44" s="6"/>
      <c r="K44" s="6"/>
      <c r="L44" s="6"/>
      <c r="M44" s="6"/>
      <c r="N44" s="6"/>
    </row>
    <row r="45" spans="1:14" ht="15.75" customHeight="1" x14ac:dyDescent="0.25">
      <c r="B45" s="15"/>
      <c r="C45" s="15"/>
      <c r="D45" s="15"/>
      <c r="E45" s="15"/>
      <c r="F45" s="15"/>
      <c r="G45" s="6"/>
      <c r="H45" s="6"/>
      <c r="I45" s="6"/>
      <c r="J45" s="6"/>
      <c r="K45" s="6"/>
      <c r="L45" s="6"/>
      <c r="M45" s="6"/>
      <c r="N45" s="6"/>
    </row>
    <row r="46" spans="1:14" ht="15.75" customHeight="1" x14ac:dyDescent="0.25">
      <c r="A46" s="15"/>
      <c r="G46" s="6"/>
      <c r="H46" s="6"/>
      <c r="I46" s="6"/>
      <c r="J46" s="6"/>
      <c r="K46" s="6"/>
      <c r="L46" s="6"/>
      <c r="M46" s="6"/>
      <c r="N46" s="6"/>
    </row>
    <row r="47" spans="1:14" ht="15.75" customHeight="1" x14ac:dyDescent="0.25">
      <c r="G47" s="6"/>
      <c r="H47" s="6"/>
      <c r="I47" s="6"/>
      <c r="J47" s="6"/>
      <c r="K47" s="6"/>
      <c r="L47" s="6"/>
      <c r="M47" s="6"/>
      <c r="N47" s="6"/>
    </row>
    <row r="48" spans="1:14" ht="15.75" customHeight="1" x14ac:dyDescent="0.25">
      <c r="G48" s="6"/>
      <c r="H48" s="6"/>
      <c r="I48" s="6"/>
      <c r="J48" s="6"/>
      <c r="K48" s="6"/>
      <c r="L48" s="6"/>
      <c r="M48" s="6"/>
      <c r="N48" s="6"/>
    </row>
    <row r="49" spans="7:14" ht="15.75" customHeight="1" x14ac:dyDescent="0.25">
      <c r="G49" s="6"/>
      <c r="H49" s="6"/>
      <c r="I49" s="6"/>
      <c r="J49" s="6"/>
      <c r="K49" s="6"/>
      <c r="L49" s="6"/>
      <c r="M49" s="6"/>
      <c r="N49" s="6"/>
    </row>
    <row r="50" spans="7:14" ht="15.75" customHeight="1" x14ac:dyDescent="0.25">
      <c r="G50" s="6"/>
      <c r="H50" s="6"/>
      <c r="I50" s="6"/>
      <c r="J50" s="6"/>
      <c r="K50" s="6"/>
      <c r="L50" s="6"/>
      <c r="M50" s="6"/>
      <c r="N50" s="6"/>
    </row>
    <row r="51" spans="7:14" ht="15.75" customHeight="1" x14ac:dyDescent="0.25">
      <c r="G51" s="6"/>
      <c r="H51" s="6"/>
      <c r="I51" s="6"/>
      <c r="J51" s="6"/>
      <c r="K51" s="6"/>
      <c r="L51" s="6"/>
      <c r="M51" s="6"/>
      <c r="N51" s="6"/>
    </row>
    <row r="52" spans="7:14" ht="15.75" customHeight="1" x14ac:dyDescent="0.2"/>
    <row r="53" spans="7:14" ht="15.75" customHeight="1" x14ac:dyDescent="0.2"/>
    <row r="54" spans="7:14" ht="15.75" customHeight="1" x14ac:dyDescent="0.2"/>
    <row r="55" spans="7:14" ht="15.75" customHeight="1" x14ac:dyDescent="0.2"/>
    <row r="56" spans="7:14" ht="15.75" customHeight="1" x14ac:dyDescent="0.2"/>
    <row r="57" spans="7:14" ht="15.75" customHeight="1" x14ac:dyDescent="0.2"/>
    <row r="58" spans="7:14" ht="15.75" customHeight="1" x14ac:dyDescent="0.2"/>
    <row r="59" spans="7:14" ht="15.75" customHeight="1" x14ac:dyDescent="0.2"/>
    <row r="60" spans="7:14" ht="15.75" customHeight="1" x14ac:dyDescent="0.2"/>
    <row r="61" spans="7:14" ht="15.75" customHeight="1" x14ac:dyDescent="0.2"/>
    <row r="62" spans="7:14" ht="15.75" customHeight="1" x14ac:dyDescent="0.2"/>
    <row r="63" spans="7:14" ht="15.75" customHeight="1" x14ac:dyDescent="0.2"/>
    <row r="64" spans="7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2" sqref="B22"/>
    </sheetView>
  </sheetViews>
  <sheetFormatPr defaultColWidth="12.625" defaultRowHeight="15" customHeight="1" x14ac:dyDescent="0.2"/>
  <cols>
    <col min="1" max="1" width="41.125" customWidth="1"/>
    <col min="2" max="2" width="12.625" customWidth="1"/>
    <col min="3" max="3" width="12.75" customWidth="1"/>
    <col min="4" max="6" width="15.5" customWidth="1"/>
    <col min="7" max="7" width="14.75" customWidth="1"/>
    <col min="8" max="26" width="7.625" customWidth="1"/>
  </cols>
  <sheetData>
    <row r="1" spans="1:13" x14ac:dyDescent="0.25">
      <c r="A1" s="1" t="s">
        <v>0</v>
      </c>
    </row>
    <row r="2" spans="1:13" x14ac:dyDescent="0.25">
      <c r="A2" s="1" t="s">
        <v>1</v>
      </c>
    </row>
    <row r="3" spans="1:13" x14ac:dyDescent="0.25">
      <c r="A3" s="2" t="s">
        <v>4</v>
      </c>
    </row>
    <row r="4" spans="1:13" x14ac:dyDescent="0.25">
      <c r="B4" s="2">
        <v>2014</v>
      </c>
      <c r="C4" s="2">
        <v>2015</v>
      </c>
      <c r="D4" s="2">
        <v>2016</v>
      </c>
      <c r="E4" s="2">
        <v>2017</v>
      </c>
      <c r="F4" s="2">
        <v>2018</v>
      </c>
      <c r="G4" s="3">
        <v>2019</v>
      </c>
    </row>
    <row r="5" spans="1:13" x14ac:dyDescent="0.25">
      <c r="A5" s="5" t="s">
        <v>8</v>
      </c>
      <c r="G5" s="7"/>
      <c r="H5" s="7"/>
      <c r="I5" s="7"/>
      <c r="J5" s="7"/>
      <c r="K5" s="7"/>
      <c r="L5" s="7"/>
      <c r="M5" s="7"/>
    </row>
    <row r="6" spans="1:13" x14ac:dyDescent="0.25">
      <c r="A6" s="2" t="s">
        <v>10</v>
      </c>
      <c r="B6" s="6"/>
      <c r="C6" s="6"/>
      <c r="D6" s="7">
        <v>1797539126</v>
      </c>
      <c r="E6" s="7">
        <v>3462745977</v>
      </c>
      <c r="F6" s="6">
        <v>3767484424</v>
      </c>
      <c r="G6" s="9">
        <v>4001056251</v>
      </c>
      <c r="H6" s="7"/>
      <c r="I6" s="7"/>
      <c r="J6" s="7"/>
      <c r="K6" s="7"/>
      <c r="L6" s="7"/>
      <c r="M6" s="7"/>
    </row>
    <row r="7" spans="1:13" ht="15.75" x14ac:dyDescent="0.25">
      <c r="A7" s="11" t="s">
        <v>11</v>
      </c>
      <c r="B7" s="6"/>
      <c r="C7" s="6"/>
      <c r="D7" s="7">
        <v>-1634870424</v>
      </c>
      <c r="E7" s="7">
        <v>-3338882029</v>
      </c>
      <c r="F7" s="7">
        <v>-3690170901</v>
      </c>
      <c r="G7" s="9">
        <v>-3927129864</v>
      </c>
      <c r="H7" s="7"/>
      <c r="I7" s="7"/>
      <c r="J7" s="7"/>
      <c r="K7" s="7"/>
      <c r="L7" s="7"/>
      <c r="M7" s="7"/>
    </row>
    <row r="8" spans="1:13" ht="15.75" x14ac:dyDescent="0.25">
      <c r="A8" s="11" t="s">
        <v>13</v>
      </c>
      <c r="B8" s="6"/>
      <c r="C8" s="6"/>
      <c r="D8" s="7">
        <v>-11746266</v>
      </c>
      <c r="E8" s="7">
        <v>-22586706</v>
      </c>
      <c r="F8" s="7">
        <v>-35226671</v>
      </c>
      <c r="G8" s="9">
        <v>-22653165</v>
      </c>
      <c r="H8" s="7"/>
      <c r="I8" s="7"/>
      <c r="J8" s="7"/>
      <c r="K8" s="7"/>
      <c r="L8" s="7"/>
      <c r="M8" s="7"/>
    </row>
    <row r="9" spans="1:13" ht="15.75" x14ac:dyDescent="0.25">
      <c r="A9" s="13"/>
      <c r="B9" s="14">
        <f t="shared" ref="B9:G9" si="0">SUM(B6:B8)</f>
        <v>0</v>
      </c>
      <c r="C9" s="14">
        <f t="shared" si="0"/>
        <v>0</v>
      </c>
      <c r="D9" s="14">
        <f t="shared" si="0"/>
        <v>150922436</v>
      </c>
      <c r="E9" s="14">
        <f t="shared" si="0"/>
        <v>101277242</v>
      </c>
      <c r="F9" s="14">
        <f t="shared" si="0"/>
        <v>42086852</v>
      </c>
      <c r="G9" s="14">
        <f t="shared" si="0"/>
        <v>51273222</v>
      </c>
      <c r="H9" s="7"/>
      <c r="I9" s="7"/>
      <c r="J9" s="7"/>
      <c r="K9" s="7"/>
      <c r="L9" s="7"/>
      <c r="M9" s="7"/>
    </row>
    <row r="10" spans="1:13" ht="15.75" x14ac:dyDescent="0.25">
      <c r="A10" s="13"/>
      <c r="B10" s="6"/>
      <c r="C10" s="6"/>
      <c r="G10" s="7"/>
      <c r="H10" s="7"/>
      <c r="I10" s="7"/>
      <c r="J10" s="7"/>
      <c r="K10" s="7"/>
      <c r="L10" s="7"/>
      <c r="M10" s="7"/>
    </row>
    <row r="11" spans="1:13" x14ac:dyDescent="0.25">
      <c r="A11" s="5" t="s">
        <v>8</v>
      </c>
      <c r="G11" s="7"/>
      <c r="H11" s="7"/>
      <c r="I11" s="7"/>
      <c r="J11" s="7"/>
      <c r="K11" s="7"/>
      <c r="L11" s="7"/>
      <c r="M11" s="7"/>
    </row>
    <row r="12" spans="1:13" x14ac:dyDescent="0.25">
      <c r="A12" s="16" t="s">
        <v>18</v>
      </c>
      <c r="B12" s="6"/>
      <c r="C12" s="6"/>
      <c r="D12" s="7">
        <v>-599242</v>
      </c>
      <c r="E12" s="7">
        <v>-44494375</v>
      </c>
      <c r="F12" s="17">
        <v>-149444828</v>
      </c>
      <c r="G12" s="9">
        <v>-36870773</v>
      </c>
      <c r="H12" s="7"/>
      <c r="I12" s="7"/>
      <c r="J12" s="7"/>
      <c r="K12" s="7"/>
      <c r="L12" s="7"/>
      <c r="M12" s="7"/>
    </row>
    <row r="13" spans="1:13" x14ac:dyDescent="0.25">
      <c r="A13" s="16" t="s">
        <v>19</v>
      </c>
      <c r="B13" s="6"/>
      <c r="C13" s="6"/>
      <c r="D13" s="7"/>
      <c r="E13" s="7"/>
      <c r="F13" s="7"/>
      <c r="G13" s="9">
        <v>700000</v>
      </c>
      <c r="H13" s="7"/>
      <c r="I13" s="7"/>
      <c r="J13" s="7"/>
      <c r="K13" s="7"/>
      <c r="L13" s="7"/>
      <c r="M13" s="7"/>
    </row>
    <row r="14" spans="1:13" x14ac:dyDescent="0.25">
      <c r="A14" s="15" t="s">
        <v>20</v>
      </c>
      <c r="B14" s="6"/>
      <c r="C14" s="6"/>
      <c r="D14" s="7"/>
      <c r="E14" s="7">
        <v>-33087040</v>
      </c>
      <c r="F14" s="17"/>
      <c r="G14" s="9">
        <v>-65947115</v>
      </c>
      <c r="H14" s="7"/>
      <c r="I14" s="7"/>
      <c r="J14" s="7"/>
      <c r="K14" s="7"/>
      <c r="L14" s="7"/>
      <c r="M14" s="7"/>
    </row>
    <row r="15" spans="1:13" x14ac:dyDescent="0.25">
      <c r="A15" s="15" t="s">
        <v>23</v>
      </c>
      <c r="B15" s="6"/>
      <c r="C15" s="6"/>
      <c r="D15" s="7">
        <v>-58354</v>
      </c>
      <c r="E15" s="7">
        <v>-145283</v>
      </c>
      <c r="F15" s="17">
        <v>-460586</v>
      </c>
      <c r="G15" s="9">
        <v>15477819</v>
      </c>
      <c r="H15" s="7"/>
      <c r="I15" s="7"/>
      <c r="J15" s="7"/>
      <c r="K15" s="7"/>
      <c r="L15" s="7"/>
      <c r="M15" s="7"/>
    </row>
    <row r="16" spans="1:13" x14ac:dyDescent="0.25">
      <c r="A16" s="1"/>
      <c r="B16" s="14">
        <f t="shared" ref="B16:G16" si="1">SUM(B12:B15)</f>
        <v>0</v>
      </c>
      <c r="C16" s="14">
        <f t="shared" si="1"/>
        <v>0</v>
      </c>
      <c r="D16" s="14">
        <f t="shared" si="1"/>
        <v>-657596</v>
      </c>
      <c r="E16" s="14">
        <f t="shared" si="1"/>
        <v>-77726698</v>
      </c>
      <c r="F16" s="14">
        <f t="shared" si="1"/>
        <v>-149905414</v>
      </c>
      <c r="G16" s="14">
        <f t="shared" si="1"/>
        <v>-86640069</v>
      </c>
      <c r="H16" s="7"/>
      <c r="I16" s="7"/>
      <c r="J16" s="7"/>
      <c r="K16" s="7"/>
      <c r="L16" s="7"/>
      <c r="M16" s="7"/>
    </row>
    <row r="17" spans="1:13" x14ac:dyDescent="0.25">
      <c r="G17" s="7"/>
      <c r="H17" s="7"/>
      <c r="I17" s="7"/>
      <c r="J17" s="7"/>
      <c r="K17" s="7"/>
      <c r="L17" s="7"/>
      <c r="M17" s="7"/>
    </row>
    <row r="18" spans="1:13" x14ac:dyDescent="0.25">
      <c r="A18" s="5" t="s">
        <v>27</v>
      </c>
      <c r="G18" s="7"/>
      <c r="H18" s="7"/>
      <c r="I18" s="7"/>
      <c r="J18" s="7"/>
      <c r="K18" s="7"/>
      <c r="L18" s="7"/>
      <c r="M18" s="7"/>
    </row>
    <row r="19" spans="1:13" x14ac:dyDescent="0.25">
      <c r="A19" s="15" t="s">
        <v>28</v>
      </c>
      <c r="B19" s="6"/>
      <c r="C19" s="6"/>
      <c r="D19" s="7">
        <v>150000000</v>
      </c>
      <c r="E19" s="7">
        <v>150000000</v>
      </c>
      <c r="F19" s="7">
        <v>150000000</v>
      </c>
      <c r="G19" s="9">
        <v>0</v>
      </c>
      <c r="H19" s="7"/>
      <c r="I19" s="7"/>
      <c r="J19" s="7"/>
      <c r="K19" s="7"/>
      <c r="L19" s="7"/>
      <c r="M19" s="7"/>
    </row>
    <row r="20" spans="1:13" x14ac:dyDescent="0.25">
      <c r="A20" s="15" t="s">
        <v>30</v>
      </c>
      <c r="B20" s="6"/>
      <c r="C20" s="6"/>
      <c r="D20" s="7">
        <v>-36763400</v>
      </c>
      <c r="E20" s="7">
        <v>-73969016</v>
      </c>
      <c r="F20" s="7">
        <v>-86271262</v>
      </c>
      <c r="G20" s="9">
        <v>-117528102</v>
      </c>
      <c r="H20" s="7"/>
      <c r="I20" s="7"/>
      <c r="J20" s="7"/>
      <c r="K20" s="7"/>
      <c r="L20" s="7"/>
      <c r="M20" s="7"/>
    </row>
    <row r="21" spans="1:13" x14ac:dyDescent="0.25">
      <c r="A21" s="15" t="s">
        <v>33</v>
      </c>
      <c r="B21" s="6"/>
      <c r="C21" s="6"/>
      <c r="D21" s="7">
        <v>-88864293</v>
      </c>
      <c r="E21" s="7">
        <v>-99610804</v>
      </c>
      <c r="F21" s="7">
        <v>243181638</v>
      </c>
      <c r="G21" s="9">
        <v>128791567</v>
      </c>
      <c r="H21" s="7"/>
      <c r="I21" s="7"/>
      <c r="J21" s="7"/>
      <c r="K21" s="7"/>
      <c r="L21" s="7"/>
      <c r="M21" s="7"/>
    </row>
    <row r="22" spans="1:13" ht="15.75" customHeight="1" x14ac:dyDescent="0.25">
      <c r="A22" s="15" t="s">
        <v>34</v>
      </c>
      <c r="B22" s="6"/>
      <c r="C22" s="6"/>
      <c r="D22" s="7">
        <v>-16888799</v>
      </c>
      <c r="E22" s="7">
        <v>-33558886</v>
      </c>
      <c r="F22" s="7">
        <v>-33228113</v>
      </c>
      <c r="G22" s="9">
        <v>-7682692</v>
      </c>
      <c r="H22" s="7"/>
      <c r="I22" s="7"/>
      <c r="J22" s="7"/>
      <c r="K22" s="7"/>
      <c r="L22" s="7"/>
      <c r="M22" s="7"/>
    </row>
    <row r="23" spans="1:13" ht="15.75" customHeight="1" x14ac:dyDescent="0.25">
      <c r="A23" s="16" t="s">
        <v>38</v>
      </c>
      <c r="B23" s="6"/>
      <c r="C23" s="6"/>
      <c r="D23" s="7"/>
      <c r="E23" s="7"/>
      <c r="F23" s="7"/>
      <c r="G23" s="9">
        <v>-24443239</v>
      </c>
      <c r="H23" s="7"/>
      <c r="I23" s="7"/>
      <c r="J23" s="7"/>
      <c r="K23" s="7"/>
      <c r="L23" s="7"/>
      <c r="M23" s="7"/>
    </row>
    <row r="24" spans="1:13" ht="15.75" customHeight="1" x14ac:dyDescent="0.25">
      <c r="A24" s="16" t="s">
        <v>39</v>
      </c>
      <c r="B24" s="6"/>
      <c r="C24" s="6"/>
      <c r="D24" s="7"/>
      <c r="E24" s="7"/>
      <c r="F24" s="7">
        <v>-15084755</v>
      </c>
      <c r="G24" s="9">
        <v>0</v>
      </c>
      <c r="H24" s="7"/>
      <c r="I24" s="7"/>
      <c r="J24" s="7"/>
      <c r="K24" s="7"/>
      <c r="L24" s="7"/>
      <c r="M24" s="7"/>
    </row>
    <row r="25" spans="1:13" ht="15.75" customHeight="1" x14ac:dyDescent="0.25">
      <c r="A25" s="16" t="s">
        <v>41</v>
      </c>
      <c r="B25" s="6"/>
      <c r="C25" s="6"/>
      <c r="D25" s="7"/>
      <c r="E25" s="7"/>
      <c r="F25" s="7"/>
      <c r="G25" s="9">
        <v>-5000</v>
      </c>
      <c r="H25" s="7"/>
      <c r="I25" s="7"/>
      <c r="J25" s="7"/>
      <c r="K25" s="7"/>
      <c r="L25" s="7"/>
      <c r="M25" s="7"/>
    </row>
    <row r="26" spans="1:13" ht="15.75" customHeight="1" x14ac:dyDescent="0.25">
      <c r="A26" s="1"/>
      <c r="B26" s="14">
        <f t="shared" ref="B26:F26" si="2">SUM(B19:B24)</f>
        <v>0</v>
      </c>
      <c r="C26" s="14">
        <f t="shared" si="2"/>
        <v>0</v>
      </c>
      <c r="D26" s="19">
        <f t="shared" si="2"/>
        <v>7483508</v>
      </c>
      <c r="E26" s="19">
        <f t="shared" si="2"/>
        <v>-57138706</v>
      </c>
      <c r="F26" s="19">
        <f t="shared" si="2"/>
        <v>258597508</v>
      </c>
      <c r="G26" s="19">
        <f>SUM(G19:G25)</f>
        <v>-20867466</v>
      </c>
      <c r="H26" s="7"/>
      <c r="I26" s="7"/>
      <c r="J26" s="7"/>
      <c r="K26" s="7"/>
      <c r="L26" s="7"/>
      <c r="M26" s="7"/>
    </row>
    <row r="27" spans="1:13" ht="15.75" customHeight="1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5.75" customHeight="1" x14ac:dyDescent="0.25">
      <c r="A28" s="1" t="s">
        <v>45</v>
      </c>
      <c r="B28" s="12">
        <f t="shared" ref="B28:G28" si="3">SUM(B9,B16,B26)</f>
        <v>0</v>
      </c>
      <c r="C28" s="12">
        <f t="shared" si="3"/>
        <v>0</v>
      </c>
      <c r="D28" s="21">
        <f t="shared" si="3"/>
        <v>157748348</v>
      </c>
      <c r="E28" s="21">
        <f t="shared" si="3"/>
        <v>-33588162</v>
      </c>
      <c r="F28" s="21">
        <f t="shared" si="3"/>
        <v>150778946</v>
      </c>
      <c r="G28" s="21">
        <f t="shared" si="3"/>
        <v>-56234313</v>
      </c>
      <c r="H28" s="7"/>
      <c r="I28" s="7"/>
      <c r="J28" s="7"/>
      <c r="K28" s="7"/>
      <c r="L28" s="7"/>
      <c r="M28" s="7"/>
    </row>
    <row r="29" spans="1:13" ht="15.75" customHeight="1" x14ac:dyDescent="0.25">
      <c r="A29" s="18" t="s">
        <v>49</v>
      </c>
      <c r="B29" s="6"/>
      <c r="C29" s="6"/>
      <c r="D29" s="7">
        <v>198534</v>
      </c>
      <c r="E29" s="7">
        <v>294883</v>
      </c>
      <c r="F29" s="7">
        <v>1891107</v>
      </c>
      <c r="G29" s="9">
        <v>96547</v>
      </c>
      <c r="H29" s="7"/>
      <c r="I29" s="7"/>
      <c r="J29" s="7"/>
      <c r="K29" s="7"/>
      <c r="L29" s="7"/>
      <c r="M29" s="7"/>
    </row>
    <row r="30" spans="1:13" ht="15.75" customHeight="1" x14ac:dyDescent="0.25">
      <c r="A30" s="18" t="s">
        <v>51</v>
      </c>
      <c r="B30" s="6"/>
      <c r="C30" s="6"/>
      <c r="D30" s="7">
        <v>51782368</v>
      </c>
      <c r="E30" s="7">
        <v>51782368</v>
      </c>
      <c r="F30" s="7">
        <v>18489089</v>
      </c>
      <c r="G30" s="9">
        <v>171159142</v>
      </c>
      <c r="H30" s="7"/>
      <c r="I30" s="7"/>
      <c r="J30" s="7"/>
      <c r="K30" s="7"/>
      <c r="L30" s="7"/>
      <c r="M30" s="7"/>
    </row>
    <row r="31" spans="1:13" ht="15.75" customHeight="1" x14ac:dyDescent="0.25">
      <c r="A31" s="5" t="s">
        <v>53</v>
      </c>
      <c r="B31" s="12">
        <f t="shared" ref="B31:G31" si="4">SUM(B28:B30)</f>
        <v>0</v>
      </c>
      <c r="C31" s="12">
        <f t="shared" si="4"/>
        <v>0</v>
      </c>
      <c r="D31" s="21">
        <f t="shared" si="4"/>
        <v>209729250</v>
      </c>
      <c r="E31" s="21">
        <f t="shared" si="4"/>
        <v>18489089</v>
      </c>
      <c r="F31" s="21">
        <f t="shared" si="4"/>
        <v>171159142</v>
      </c>
      <c r="G31" s="21">
        <f t="shared" si="4"/>
        <v>115021376</v>
      </c>
      <c r="H31" s="7"/>
      <c r="I31" s="7"/>
      <c r="J31" s="7"/>
      <c r="K31" s="7"/>
      <c r="L31" s="7"/>
      <c r="M31" s="7"/>
    </row>
    <row r="32" spans="1:13" ht="15.75" customHeight="1" x14ac:dyDescent="0.25">
      <c r="G32" s="7"/>
      <c r="H32" s="7"/>
      <c r="I32" s="7"/>
      <c r="J32" s="7"/>
      <c r="K32" s="7"/>
      <c r="L32" s="7"/>
      <c r="M32" s="7"/>
    </row>
    <row r="33" spans="1:13" ht="15.75" customHeight="1" x14ac:dyDescent="0.25">
      <c r="A33" s="5" t="s">
        <v>56</v>
      </c>
      <c r="B33" s="1">
        <f>B9/('1'!B37/10)</f>
        <v>0</v>
      </c>
      <c r="C33" s="1">
        <f>C9/('1'!C37/10)</f>
        <v>0</v>
      </c>
      <c r="D33" s="25">
        <f>D9/('1'!D37/10)</f>
        <v>1.7724302524955959</v>
      </c>
      <c r="E33" s="25">
        <f>E9/('1'!E37/10)</f>
        <v>1.1893980270111568</v>
      </c>
      <c r="F33" s="25">
        <f>F9/('1'!F37/10)</f>
        <v>0.42023816275586617</v>
      </c>
      <c r="G33" s="25">
        <f>G9/('1'!G37/10)</f>
        <v>0.46542206689965054</v>
      </c>
      <c r="H33" s="7"/>
      <c r="I33" s="7"/>
      <c r="J33" s="7"/>
      <c r="K33" s="7"/>
      <c r="L33" s="7"/>
      <c r="M33" s="7"/>
    </row>
    <row r="34" spans="1:13" ht="15.75" customHeight="1" x14ac:dyDescent="0.25">
      <c r="A34" s="5" t="s">
        <v>62</v>
      </c>
      <c r="B34" s="7">
        <f>'1'!B37/10</f>
        <v>14375000</v>
      </c>
      <c r="C34" s="7">
        <f>'1'!C37/10</f>
        <v>14375000</v>
      </c>
      <c r="D34" s="7">
        <f>'1'!D37/10</f>
        <v>85150000</v>
      </c>
      <c r="E34" s="7">
        <f>'1'!E37/10</f>
        <v>85150000</v>
      </c>
      <c r="F34" s="7">
        <f>'1'!F37/10</f>
        <v>100150000</v>
      </c>
      <c r="G34" s="7">
        <f>'1'!G37/10</f>
        <v>110165000</v>
      </c>
      <c r="H34" s="7"/>
      <c r="I34" s="7"/>
      <c r="J34" s="7"/>
      <c r="K34" s="7"/>
      <c r="L34" s="7"/>
      <c r="M34" s="7"/>
    </row>
    <row r="35" spans="1:13" ht="15.75" customHeight="1" x14ac:dyDescent="0.25">
      <c r="G35" s="7"/>
      <c r="H35" s="7"/>
      <c r="I35" s="7"/>
      <c r="J35" s="7"/>
      <c r="K35" s="7"/>
      <c r="L35" s="7"/>
      <c r="M35" s="7"/>
    </row>
    <row r="36" spans="1:13" ht="15.75" customHeight="1" x14ac:dyDescent="0.25">
      <c r="G36" s="7"/>
      <c r="H36" s="7"/>
      <c r="I36" s="7"/>
      <c r="J36" s="7"/>
      <c r="K36" s="7"/>
      <c r="L36" s="7"/>
      <c r="M36" s="7"/>
    </row>
    <row r="37" spans="1:13" ht="15.75" customHeight="1" x14ac:dyDescent="0.25">
      <c r="G37" s="7"/>
      <c r="H37" s="7"/>
      <c r="I37" s="7"/>
      <c r="J37" s="7"/>
      <c r="K37" s="7"/>
      <c r="L37" s="7"/>
      <c r="M37" s="7"/>
    </row>
    <row r="38" spans="1:13" ht="15.75" customHeight="1" x14ac:dyDescent="0.25">
      <c r="G38" s="7"/>
      <c r="H38" s="7"/>
      <c r="I38" s="7"/>
      <c r="J38" s="7"/>
      <c r="K38" s="7"/>
      <c r="L38" s="7"/>
      <c r="M38" s="7"/>
    </row>
    <row r="39" spans="1:13" ht="15.75" customHeight="1" x14ac:dyDescent="0.25">
      <c r="G39" s="7"/>
      <c r="H39" s="7"/>
      <c r="I39" s="7"/>
      <c r="J39" s="7"/>
      <c r="K39" s="7"/>
      <c r="L39" s="7"/>
      <c r="M39" s="7"/>
    </row>
    <row r="40" spans="1:13" ht="15.75" customHeight="1" x14ac:dyDescent="0.25">
      <c r="G40" s="7"/>
      <c r="H40" s="7"/>
      <c r="I40" s="7"/>
      <c r="J40" s="7"/>
      <c r="K40" s="7"/>
      <c r="L40" s="7"/>
      <c r="M40" s="7"/>
    </row>
    <row r="41" spans="1:13" ht="15.75" customHeight="1" x14ac:dyDescent="0.25">
      <c r="G41" s="7"/>
      <c r="H41" s="7"/>
      <c r="I41" s="7"/>
      <c r="J41" s="7"/>
      <c r="K41" s="7"/>
      <c r="L41" s="7"/>
      <c r="M41" s="7"/>
    </row>
    <row r="42" spans="1:13" ht="15.75" customHeight="1" x14ac:dyDescent="0.25">
      <c r="G42" s="7"/>
      <c r="H42" s="7"/>
      <c r="I42" s="7"/>
      <c r="J42" s="7"/>
      <c r="K42" s="7"/>
      <c r="L42" s="7"/>
      <c r="M42" s="7"/>
    </row>
    <row r="43" spans="1:13" ht="15.75" customHeight="1" x14ac:dyDescent="0.25">
      <c r="G43" s="7"/>
      <c r="H43" s="7"/>
      <c r="I43" s="7"/>
      <c r="J43" s="7"/>
      <c r="K43" s="7"/>
      <c r="L43" s="7"/>
      <c r="M43" s="7"/>
    </row>
    <row r="44" spans="1:13" ht="15.75" customHeight="1" x14ac:dyDescent="0.25">
      <c r="G44" s="7"/>
      <c r="H44" s="7"/>
      <c r="I44" s="7"/>
      <c r="J44" s="7"/>
      <c r="K44" s="7"/>
      <c r="L44" s="7"/>
      <c r="M44" s="7"/>
    </row>
    <row r="45" spans="1:13" ht="15.75" customHeight="1" x14ac:dyDescent="0.25">
      <c r="G45" s="7"/>
      <c r="H45" s="7"/>
      <c r="I45" s="7"/>
      <c r="J45" s="7"/>
      <c r="K45" s="7"/>
      <c r="L45" s="7"/>
      <c r="M45" s="7"/>
    </row>
    <row r="46" spans="1:13" ht="15.75" customHeight="1" x14ac:dyDescent="0.25">
      <c r="G46" s="7"/>
      <c r="H46" s="7"/>
      <c r="I46" s="7"/>
      <c r="J46" s="7"/>
      <c r="K46" s="7"/>
      <c r="L46" s="7"/>
      <c r="M46" s="7"/>
    </row>
    <row r="47" spans="1:13" ht="15.75" customHeight="1" x14ac:dyDescent="0.25">
      <c r="G47" s="7"/>
      <c r="H47" s="7"/>
      <c r="I47" s="7"/>
      <c r="J47" s="7"/>
      <c r="K47" s="7"/>
      <c r="L47" s="7"/>
      <c r="M47" s="7"/>
    </row>
    <row r="48" spans="1:13" ht="15.75" customHeight="1" x14ac:dyDescent="0.25">
      <c r="G48" s="7"/>
      <c r="H48" s="7"/>
      <c r="I48" s="7"/>
      <c r="J48" s="7"/>
      <c r="K48" s="7"/>
      <c r="L48" s="7"/>
      <c r="M48" s="7"/>
    </row>
    <row r="49" spans="7:13" ht="15.75" customHeight="1" x14ac:dyDescent="0.25">
      <c r="G49" s="7"/>
      <c r="H49" s="7"/>
      <c r="I49" s="7"/>
      <c r="J49" s="7"/>
      <c r="K49" s="7"/>
      <c r="L49" s="7"/>
      <c r="M49" s="7"/>
    </row>
    <row r="50" spans="7:13" ht="15.75" customHeight="1" x14ac:dyDescent="0.25">
      <c r="G50" s="7"/>
      <c r="H50" s="7"/>
      <c r="I50" s="7"/>
      <c r="J50" s="7"/>
      <c r="K50" s="7"/>
      <c r="L50" s="7"/>
      <c r="M50" s="7"/>
    </row>
    <row r="51" spans="7:13" ht="15.75" customHeight="1" x14ac:dyDescent="0.25">
      <c r="G51" s="7"/>
      <c r="H51" s="7"/>
      <c r="I51" s="7"/>
      <c r="J51" s="7"/>
      <c r="K51" s="7"/>
      <c r="L51" s="7"/>
      <c r="M51" s="7"/>
    </row>
    <row r="52" spans="7:13" ht="15.75" customHeight="1" x14ac:dyDescent="0.25">
      <c r="G52" s="7"/>
      <c r="H52" s="7"/>
      <c r="I52" s="7"/>
      <c r="J52" s="7"/>
      <c r="K52" s="7"/>
      <c r="L52" s="7"/>
      <c r="M52" s="7"/>
    </row>
    <row r="53" spans="7:13" ht="15.75" customHeight="1" x14ac:dyDescent="0.25">
      <c r="G53" s="7"/>
      <c r="H53" s="7"/>
      <c r="I53" s="7"/>
      <c r="J53" s="7"/>
      <c r="K53" s="7"/>
      <c r="L53" s="7"/>
      <c r="M53" s="7"/>
    </row>
    <row r="54" spans="7:13" ht="15.75" customHeight="1" x14ac:dyDescent="0.25">
      <c r="G54" s="7"/>
      <c r="H54" s="7"/>
      <c r="I54" s="7"/>
      <c r="J54" s="7"/>
      <c r="K54" s="7"/>
      <c r="L54" s="7"/>
      <c r="M54" s="7"/>
    </row>
    <row r="55" spans="7:13" ht="15.75" customHeight="1" x14ac:dyDescent="0.25">
      <c r="G55" s="7"/>
      <c r="H55" s="7"/>
      <c r="I55" s="7"/>
      <c r="J55" s="7"/>
      <c r="K55" s="7"/>
      <c r="L55" s="7"/>
      <c r="M55" s="7"/>
    </row>
    <row r="56" spans="7:13" ht="15.75" customHeight="1" x14ac:dyDescent="0.25">
      <c r="G56" s="7"/>
      <c r="H56" s="7"/>
      <c r="I56" s="7"/>
      <c r="J56" s="7"/>
      <c r="K56" s="7"/>
      <c r="L56" s="7"/>
      <c r="M56" s="7"/>
    </row>
    <row r="57" spans="7:13" ht="15.75" customHeight="1" x14ac:dyDescent="0.25">
      <c r="G57" s="7"/>
      <c r="H57" s="7"/>
      <c r="I57" s="7"/>
      <c r="J57" s="7"/>
      <c r="K57" s="7"/>
      <c r="L57" s="7"/>
      <c r="M57" s="7"/>
    </row>
    <row r="58" spans="7:13" ht="15.75" customHeight="1" x14ac:dyDescent="0.25">
      <c r="G58" s="7"/>
      <c r="H58" s="7"/>
      <c r="I58" s="7"/>
      <c r="J58" s="7"/>
      <c r="K58" s="7"/>
      <c r="L58" s="7"/>
      <c r="M58" s="7"/>
    </row>
    <row r="59" spans="7:13" ht="15.75" customHeight="1" x14ac:dyDescent="0.2"/>
    <row r="60" spans="7:13" ht="15.75" customHeight="1" x14ac:dyDescent="0.2"/>
    <row r="61" spans="7:13" ht="15.75" customHeight="1" x14ac:dyDescent="0.2"/>
    <row r="62" spans="7:13" ht="15.75" customHeight="1" x14ac:dyDescent="0.2"/>
    <row r="63" spans="7:13" ht="15.75" customHeight="1" x14ac:dyDescent="0.2"/>
    <row r="64" spans="7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6" x14ac:dyDescent="0.25">
      <c r="A1" s="1" t="s">
        <v>0</v>
      </c>
    </row>
    <row r="2" spans="1:6" x14ac:dyDescent="0.25">
      <c r="A2" s="1" t="s">
        <v>73</v>
      </c>
    </row>
    <row r="3" spans="1:6" x14ac:dyDescent="0.25">
      <c r="A3" s="2" t="s">
        <v>4</v>
      </c>
    </row>
    <row r="4" spans="1:6" x14ac:dyDescent="0.25">
      <c r="B4" s="2">
        <v>2014</v>
      </c>
      <c r="C4" s="2">
        <v>2015</v>
      </c>
      <c r="D4" s="2">
        <v>2016</v>
      </c>
      <c r="E4" s="2">
        <v>2017</v>
      </c>
      <c r="F4" s="2">
        <v>2018</v>
      </c>
    </row>
    <row r="5" spans="1:6" x14ac:dyDescent="0.25">
      <c r="A5" s="2" t="s">
        <v>74</v>
      </c>
      <c r="B5" s="28">
        <f>'2'!B21/'1'!B17</f>
        <v>7.7911349593427742E-2</v>
      </c>
      <c r="C5" s="28">
        <f>'2'!C21/'1'!C17</f>
        <v>4.1941696742962102E-2</v>
      </c>
      <c r="D5" s="28">
        <f>'2'!D21/'1'!D17</f>
        <v>5.0470945849716523E-2</v>
      </c>
      <c r="E5" s="28">
        <f>'2'!E21/'1'!E17</f>
        <v>4.8432626901772684E-2</v>
      </c>
      <c r="F5" s="28">
        <f>'2'!F21/'1'!F17</f>
        <v>5.0584888390122686E-2</v>
      </c>
    </row>
    <row r="6" spans="1:6" x14ac:dyDescent="0.25">
      <c r="A6" s="2" t="s">
        <v>75</v>
      </c>
      <c r="B6" s="28">
        <f>'2'!B21/'1'!B36</f>
        <v>0.21001017806136774</v>
      </c>
      <c r="C6" s="28">
        <f>'2'!C21/'1'!C36</f>
        <v>0.10895517401338968</v>
      </c>
      <c r="D6" s="28">
        <f>'2'!D21/'1'!D36</f>
        <v>0.10389522865303437</v>
      </c>
      <c r="E6" s="28">
        <f>'2'!E21/'1'!E36</f>
        <v>9.9749027011820424E-2</v>
      </c>
      <c r="F6" s="28">
        <f>'2'!F21/'1'!F36</f>
        <v>9.9808026751941642E-2</v>
      </c>
    </row>
    <row r="7" spans="1:6" x14ac:dyDescent="0.25">
      <c r="A7" s="2" t="s">
        <v>76</v>
      </c>
      <c r="B7" s="28">
        <f>'1'!B22/'1'!B36</f>
        <v>0.54393801330052471</v>
      </c>
      <c r="C7" s="28">
        <f>'1'!C22/'1'!C36</f>
        <v>0.41831850299248224</v>
      </c>
      <c r="D7" s="28">
        <f>'1'!D22/'1'!D36</f>
        <v>0.32018245075193502</v>
      </c>
      <c r="E7" s="28">
        <f>'1'!E22/'1'!E36</f>
        <v>0.29819508140830486</v>
      </c>
      <c r="F7" s="28">
        <f>'1'!F22/'1'!F36</f>
        <v>0.25091132510121733</v>
      </c>
    </row>
    <row r="8" spans="1:6" x14ac:dyDescent="0.25">
      <c r="A8" s="2" t="s">
        <v>77</v>
      </c>
      <c r="B8" s="29">
        <f>'1'!B10/'1'!B21</f>
        <v>3.7000088433645795</v>
      </c>
      <c r="C8" s="29">
        <f>'1'!C10/'1'!C21</f>
        <v>4.2829344451737441</v>
      </c>
      <c r="D8" s="29">
        <f>'1'!D10/'1'!D21</f>
        <v>4.5084571393307185</v>
      </c>
      <c r="E8" s="29">
        <f>'1'!E10/'1'!E21</f>
        <v>4.8170568014902022</v>
      </c>
      <c r="F8" s="29">
        <f>'1'!F10/'1'!F21</f>
        <v>5.611692580370323</v>
      </c>
    </row>
    <row r="9" spans="1:6" x14ac:dyDescent="0.25">
      <c r="A9" s="2" t="s">
        <v>78</v>
      </c>
      <c r="B9" s="28">
        <f>'2'!B21/'2'!B5</f>
        <v>5.6682152774514612E-2</v>
      </c>
      <c r="C9" s="28">
        <f>'2'!C21/'2'!C5</f>
        <v>3.6825076469289397E-2</v>
      </c>
      <c r="D9" s="28">
        <f>'2'!D21/'2'!D5</f>
        <v>4.0485711727296834E-2</v>
      </c>
      <c r="E9" s="28">
        <f>'2'!E21/'2'!E5</f>
        <v>4.0122967769511644E-2</v>
      </c>
      <c r="F9" s="28">
        <f>'2'!F21/'2'!F5</f>
        <v>4.5765590833065577E-2</v>
      </c>
    </row>
    <row r="10" spans="1:6" x14ac:dyDescent="0.25">
      <c r="A10" s="2" t="s">
        <v>79</v>
      </c>
      <c r="B10" s="28">
        <f>'2'!B15/'2'!B5</f>
        <v>7.2635401502838759E-2</v>
      </c>
      <c r="C10" s="28">
        <f>'2'!C15/'2'!C5</f>
        <v>6.3283881917036322E-2</v>
      </c>
      <c r="D10" s="28">
        <f>'2'!D15/'2'!D5</f>
        <v>6.7686342056369767E-2</v>
      </c>
      <c r="E10" s="28">
        <f>'2'!E15/'2'!E5</f>
        <v>6.7601872046988282E-2</v>
      </c>
      <c r="F10" s="28">
        <f>'2'!F15/'2'!F5</f>
        <v>7.6688918589666824E-2</v>
      </c>
    </row>
    <row r="11" spans="1:6" x14ac:dyDescent="0.25">
      <c r="A11" s="2" t="s">
        <v>80</v>
      </c>
      <c r="B11" s="28">
        <f>'2'!B21/('1'!B36+'1'!B22)</f>
        <v>0.13602241557122</v>
      </c>
      <c r="C11" s="28">
        <f>'2'!C21/('1'!C36+'1'!C22)</f>
        <v>7.6819962359305979E-2</v>
      </c>
      <c r="D11" s="28">
        <f>'2'!D21/('1'!D36+'1'!D22)</f>
        <v>7.8697628948073695E-2</v>
      </c>
      <c r="E11" s="28">
        <f>'2'!E21/('1'!E36+'1'!E22)</f>
        <v>7.6836700770434987E-2</v>
      </c>
      <c r="F11" s="28">
        <f>'2'!F21/('1'!F36+'1'!F22)</f>
        <v>7.9788250972838301E-2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2020-04-12T16:14:23Z</dcterms:modified>
</cp:coreProperties>
</file>