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jmRifYa0mkDjh84Q5j/bh2/Vs49Q=="/>
    </ext>
  </extLst>
</workbook>
</file>

<file path=xl/calcChain.xml><?xml version="1.0" encoding="utf-8"?>
<calcChain xmlns="http://schemas.openxmlformats.org/spreadsheetml/2006/main">
  <c r="I37" i="3" l="1"/>
  <c r="H37" i="3"/>
  <c r="G37" i="3"/>
  <c r="F37" i="3"/>
  <c r="E37" i="3"/>
  <c r="D37" i="3"/>
  <c r="C37" i="3"/>
  <c r="B37" i="3"/>
  <c r="H36" i="3"/>
  <c r="D36" i="3"/>
  <c r="I29" i="3"/>
  <c r="H29" i="3"/>
  <c r="H31" i="3" s="1"/>
  <c r="H34" i="3" s="1"/>
  <c r="G29" i="3"/>
  <c r="F29" i="3"/>
  <c r="E29" i="3"/>
  <c r="D29" i="3"/>
  <c r="D31" i="3" s="1"/>
  <c r="D34" i="3" s="1"/>
  <c r="C29" i="3"/>
  <c r="B29" i="3"/>
  <c r="H21" i="3"/>
  <c r="I18" i="3"/>
  <c r="H18" i="3"/>
  <c r="G18" i="3"/>
  <c r="F18" i="3"/>
  <c r="E18" i="3"/>
  <c r="D18" i="3"/>
  <c r="C18" i="3"/>
  <c r="B18" i="3"/>
  <c r="I12" i="3"/>
  <c r="I36" i="3" s="1"/>
  <c r="H12" i="3"/>
  <c r="G12" i="3"/>
  <c r="G36" i="3" s="1"/>
  <c r="F12" i="3"/>
  <c r="E12" i="3"/>
  <c r="E36" i="3" s="1"/>
  <c r="D12" i="3"/>
  <c r="C12" i="3"/>
  <c r="C36" i="3" s="1"/>
  <c r="B12" i="3"/>
  <c r="I25" i="2"/>
  <c r="H25" i="2"/>
  <c r="G25" i="2"/>
  <c r="F25" i="2"/>
  <c r="E25" i="2"/>
  <c r="D25" i="2"/>
  <c r="C25" i="2"/>
  <c r="B25" i="2"/>
  <c r="I7" i="2"/>
  <c r="I10" i="2" s="1"/>
  <c r="I17" i="2" s="1"/>
  <c r="I19" i="2" s="1"/>
  <c r="I22" i="2" s="1"/>
  <c r="I24" i="2" s="1"/>
  <c r="H7" i="2"/>
  <c r="H10" i="2" s="1"/>
  <c r="H17" i="2" s="1"/>
  <c r="H19" i="2" s="1"/>
  <c r="H22" i="2" s="1"/>
  <c r="G7" i="2"/>
  <c r="G10" i="2" s="1"/>
  <c r="F7" i="2"/>
  <c r="F10" i="2" s="1"/>
  <c r="E7" i="2"/>
  <c r="E10" i="2" s="1"/>
  <c r="D7" i="2"/>
  <c r="D10" i="2" s="1"/>
  <c r="D17" i="2" s="1"/>
  <c r="D19" i="2" s="1"/>
  <c r="D22" i="2" s="1"/>
  <c r="D5" i="4" s="1"/>
  <c r="C7" i="2"/>
  <c r="C10" i="2" s="1"/>
  <c r="B7" i="2"/>
  <c r="B10" i="2" s="1"/>
  <c r="I45" i="1"/>
  <c r="H45" i="1"/>
  <c r="G45" i="1"/>
  <c r="F45" i="1"/>
  <c r="E45" i="1"/>
  <c r="D45" i="1"/>
  <c r="C45" i="1"/>
  <c r="B45" i="1"/>
  <c r="I36" i="1"/>
  <c r="I42" i="1" s="1"/>
  <c r="H36" i="1"/>
  <c r="H44" i="1" s="1"/>
  <c r="G36" i="1"/>
  <c r="G44" i="1" s="1"/>
  <c r="F36" i="1"/>
  <c r="F44" i="1" s="1"/>
  <c r="E36" i="1"/>
  <c r="E44" i="1" s="1"/>
  <c r="D36" i="1"/>
  <c r="D44" i="1" s="1"/>
  <c r="C36" i="1"/>
  <c r="C44" i="1" s="1"/>
  <c r="B36" i="1"/>
  <c r="B44" i="1" s="1"/>
  <c r="I34" i="1"/>
  <c r="E34" i="1"/>
  <c r="H29" i="1"/>
  <c r="H25" i="1" s="1"/>
  <c r="I25" i="1"/>
  <c r="G25" i="1"/>
  <c r="F25" i="1"/>
  <c r="E25" i="1"/>
  <c r="D25" i="1"/>
  <c r="C25" i="1"/>
  <c r="B25" i="1"/>
  <c r="I22" i="1"/>
  <c r="H22" i="1"/>
  <c r="G22" i="1"/>
  <c r="G34" i="1" s="1"/>
  <c r="F22" i="1"/>
  <c r="F34" i="1" s="1"/>
  <c r="E22" i="1"/>
  <c r="D22" i="1"/>
  <c r="D34" i="1" s="1"/>
  <c r="C22" i="1"/>
  <c r="C34" i="1" s="1"/>
  <c r="B22" i="1"/>
  <c r="B34" i="1" s="1"/>
  <c r="G18" i="1"/>
  <c r="I10" i="1"/>
  <c r="H10" i="1"/>
  <c r="G10" i="1"/>
  <c r="G8" i="4" s="1"/>
  <c r="F10" i="1"/>
  <c r="F8" i="4" s="1"/>
  <c r="E10" i="1"/>
  <c r="E8" i="4" s="1"/>
  <c r="D10" i="1"/>
  <c r="D8" i="4" s="1"/>
  <c r="C10" i="1"/>
  <c r="C8" i="4" s="1"/>
  <c r="B10" i="1"/>
  <c r="B8" i="4" s="1"/>
  <c r="I6" i="1"/>
  <c r="I18" i="1" s="1"/>
  <c r="H6" i="1"/>
  <c r="H18" i="1" s="1"/>
  <c r="G6" i="1"/>
  <c r="F6" i="1"/>
  <c r="F18" i="1" s="1"/>
  <c r="E6" i="1"/>
  <c r="E18" i="1" s="1"/>
  <c r="D6" i="1"/>
  <c r="D18" i="1" s="1"/>
  <c r="C6" i="1"/>
  <c r="C18" i="1" s="1"/>
  <c r="B6" i="1"/>
  <c r="B18" i="1" s="1"/>
  <c r="B10" i="4" l="1"/>
  <c r="B17" i="2"/>
  <c r="B19" i="2" s="1"/>
  <c r="B22" i="2" s="1"/>
  <c r="F10" i="4"/>
  <c r="F17" i="2"/>
  <c r="F19" i="2" s="1"/>
  <c r="F22" i="2" s="1"/>
  <c r="E10" i="4"/>
  <c r="E17" i="2"/>
  <c r="E19" i="2" s="1"/>
  <c r="E22" i="2" s="1"/>
  <c r="I44" i="1"/>
  <c r="B42" i="1"/>
  <c r="B36" i="3"/>
  <c r="B31" i="3"/>
  <c r="B34" i="3" s="1"/>
  <c r="F36" i="3"/>
  <c r="F31" i="3"/>
  <c r="F34" i="3" s="1"/>
  <c r="I31" i="3"/>
  <c r="I34" i="3" s="1"/>
  <c r="D10" i="4"/>
  <c r="E42" i="1"/>
  <c r="C10" i="4"/>
  <c r="C17" i="2"/>
  <c r="C19" i="2" s="1"/>
  <c r="C22" i="2" s="1"/>
  <c r="G10" i="4"/>
  <c r="G17" i="2"/>
  <c r="G19" i="2" s="1"/>
  <c r="G22" i="2" s="1"/>
  <c r="H10" i="4"/>
  <c r="H8" i="4"/>
  <c r="H34" i="1"/>
  <c r="F42" i="1"/>
  <c r="D11" i="4"/>
  <c r="D6" i="4"/>
  <c r="D24" i="2"/>
  <c r="D9" i="4"/>
  <c r="H11" i="4"/>
  <c r="H6" i="4"/>
  <c r="H24" i="2"/>
  <c r="H9" i="4"/>
  <c r="E31" i="3"/>
  <c r="E34" i="3" s="1"/>
  <c r="H5" i="4"/>
  <c r="C42" i="1"/>
  <c r="G42" i="1"/>
  <c r="D42" i="1"/>
  <c r="H42" i="1"/>
  <c r="C31" i="3"/>
  <c r="C34" i="3" s="1"/>
  <c r="G31" i="3"/>
  <c r="G34" i="3" s="1"/>
  <c r="F9" i="4" l="1"/>
  <c r="F5" i="4"/>
  <c r="F11" i="4"/>
  <c r="F6" i="4"/>
  <c r="F24" i="2"/>
  <c r="G5" i="4"/>
  <c r="G11" i="4"/>
  <c r="G6" i="4"/>
  <c r="G24" i="2"/>
  <c r="G9" i="4"/>
  <c r="E9" i="4"/>
  <c r="E5" i="4"/>
  <c r="E11" i="4"/>
  <c r="E6" i="4"/>
  <c r="E24" i="2"/>
  <c r="B9" i="4"/>
  <c r="B5" i="4"/>
  <c r="B11" i="4"/>
  <c r="B6" i="4"/>
  <c r="B24" i="2"/>
  <c r="C5" i="4"/>
  <c r="C11" i="4"/>
  <c r="C6" i="4"/>
  <c r="C24" i="2"/>
  <c r="C9" i="4"/>
</calcChain>
</file>

<file path=xl/sharedStrings.xml><?xml version="1.0" encoding="utf-8"?>
<sst xmlns="http://schemas.openxmlformats.org/spreadsheetml/2006/main" count="93" uniqueCount="84">
  <si>
    <t>R N SPINNING MILLS LIMITED</t>
  </si>
  <si>
    <t>Balance Sheet</t>
  </si>
  <si>
    <t>As at year end</t>
  </si>
  <si>
    <t>Net Revenues</t>
  </si>
  <si>
    <t>Net Cash Flows - Operating Activities</t>
  </si>
  <si>
    <t>ASSETS</t>
  </si>
  <si>
    <t>NON CURRENT ASSETS</t>
  </si>
  <si>
    <t>Collection from turnover</t>
  </si>
  <si>
    <t>Cost of goods sold</t>
  </si>
  <si>
    <t>Collection from other non-operating income</t>
  </si>
  <si>
    <t>Pyament for cost of expenses</t>
  </si>
  <si>
    <t>Paid for operating expenses</t>
  </si>
  <si>
    <t>Property,Plant  and  Equipment</t>
  </si>
  <si>
    <t>Gross Profit</t>
  </si>
  <si>
    <t>Expenses paid for other operating activities</t>
  </si>
  <si>
    <t>Security deosit</t>
  </si>
  <si>
    <t>Payment for financial expenses</t>
  </si>
  <si>
    <t>CURRENT ASSETS</t>
  </si>
  <si>
    <t>Operating Incomes/Expenses</t>
  </si>
  <si>
    <t>Operating Profit</t>
  </si>
  <si>
    <t>Inventories</t>
  </si>
  <si>
    <t>Bills Receivables</t>
  </si>
  <si>
    <t>Advance, deposits &amp; prepayments</t>
  </si>
  <si>
    <t>Non-Operating Income/(Expenses)</t>
  </si>
  <si>
    <t>Acquisition of property,plant and equipment</t>
  </si>
  <si>
    <t>Cash &amp; Cash equivalent</t>
  </si>
  <si>
    <t>Financial Expenses</t>
  </si>
  <si>
    <t>STD account (right share subscription)</t>
  </si>
  <si>
    <t>Increase in STD accounts</t>
  </si>
  <si>
    <t>Foreign exchange gain/ (loss)</t>
  </si>
  <si>
    <t>STD account (IPO)</t>
  </si>
  <si>
    <t>Non operating income/loss</t>
  </si>
  <si>
    <t>Increase in security deposit</t>
  </si>
  <si>
    <t>Fire loss</t>
  </si>
  <si>
    <t>Profit Before contribution to WPPF</t>
  </si>
  <si>
    <t>Liabilities and Capital</t>
  </si>
  <si>
    <t>Net Cash Flows - Financing Activities</t>
  </si>
  <si>
    <t>Liabilities</t>
  </si>
  <si>
    <t>Contribution to WPPF &amp; WF</t>
  </si>
  <si>
    <t>Increase/decrease in short term loan from bank</t>
  </si>
  <si>
    <t>Non Current Liabilities</t>
  </si>
  <si>
    <t>Profit Before Taxation</t>
  </si>
  <si>
    <t>Short term loan secured</t>
  </si>
  <si>
    <t>Deferred Tax Liabilities</t>
  </si>
  <si>
    <t>Provision for Taxation</t>
  </si>
  <si>
    <t>Increase in share money deposit</t>
  </si>
  <si>
    <t>Income Tax</t>
  </si>
  <si>
    <t>Increase in share premium</t>
  </si>
  <si>
    <t>Current Liabilities</t>
  </si>
  <si>
    <t>Net Profit</t>
  </si>
  <si>
    <t>Increase/decrease of prefernce shares</t>
  </si>
  <si>
    <t>Creditors and accrues</t>
  </si>
  <si>
    <t>Decrease in long term loan from bank</t>
  </si>
  <si>
    <t>Bill payables</t>
  </si>
  <si>
    <t>Issuance of share capital</t>
  </si>
  <si>
    <t>Earnings per share (par value Taka 10)</t>
  </si>
  <si>
    <t>Liability for capital machinery</t>
  </si>
  <si>
    <t>Dividend paid on preference shares</t>
  </si>
  <si>
    <t>Short term loan from bank</t>
  </si>
  <si>
    <t>Share maoney deposit (rights share deposit)</t>
  </si>
  <si>
    <t>Share money deposit(IPO)</t>
  </si>
  <si>
    <t>Tax payable</t>
  </si>
  <si>
    <t>Net Change in Cash Flows</t>
  </si>
  <si>
    <t>Shares to Calculate EPS</t>
  </si>
  <si>
    <t>Cash and Cash Equivalents at Beginning Period</t>
  </si>
  <si>
    <t>Shareholders’ Equity</t>
  </si>
  <si>
    <t>Foreign Exchange Gain/ (Loss)</t>
  </si>
  <si>
    <t>Paid Up Capital</t>
  </si>
  <si>
    <t>Cash and Cash Equivalents at End of Period</t>
  </si>
  <si>
    <t>Share premium</t>
  </si>
  <si>
    <t>Preference shares</t>
  </si>
  <si>
    <t>Retained earnings</t>
  </si>
  <si>
    <t>Net Operating Cash Flow Per Share</t>
  </si>
  <si>
    <t>Net assets value per share</t>
  </si>
  <si>
    <t>Shares to Calculate NOCFPS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</si>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</sst>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164" formatCode="_(* #,##0_);_(* \(#,##0\);_(* &quot;-&quot;??_);_(@_)"/>
    <numFmt numFmtId="165" formatCode="0.0%"/>
    <numFmt numFmtId="166" formatCode="0.0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2"/>
      <color theme="1"/>
      <name val="Calibri"/>
    </font>
    <font>
      <b/>
      <sz val="11"/>
      <color rgb="FF000000"/>
      <name val="Arial"/>
    </font>
    <font>
      <b/>
      <sz val="12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3" fontId="3" fillId="0" borderId="0" xfId="0" applyNumberFormat="1" applyFont="1"/>
    <xf numFmtId="0" fontId="1" fillId="0" borderId="1" xfId="0" applyFont="1" applyBorder="1" applyAlignment="1">
      <alignment horizontal="left"/>
    </xf>
    <xf numFmtId="164" fontId="3" fillId="0" borderId="0" xfId="0" applyNumberFormat="1" applyFont="1"/>
    <xf numFmtId="0" fontId="4" fillId="0" borderId="0" xfId="0" applyFont="1"/>
    <xf numFmtId="3" fontId="5" fillId="0" borderId="0" xfId="0" applyNumberFormat="1" applyFont="1" applyAlignment="1"/>
    <xf numFmtId="164" fontId="5" fillId="0" borderId="0" xfId="0" applyNumberFormat="1" applyFont="1" applyAlignment="1"/>
    <xf numFmtId="3" fontId="1" fillId="0" borderId="0" xfId="0" applyNumberFormat="1" applyFont="1"/>
    <xf numFmtId="0" fontId="6" fillId="0" borderId="0" xfId="0" applyFont="1"/>
    <xf numFmtId="3" fontId="3" fillId="0" borderId="1" xfId="0" applyNumberFormat="1" applyFont="1" applyBorder="1"/>
    <xf numFmtId="0" fontId="3" fillId="0" borderId="1" xfId="0" applyFont="1" applyBorder="1"/>
    <xf numFmtId="41" fontId="1" fillId="0" borderId="0" xfId="0" applyNumberFormat="1" applyFont="1"/>
    <xf numFmtId="164" fontId="1" fillId="0" borderId="2" xfId="0" applyNumberFormat="1" applyFont="1" applyBorder="1"/>
    <xf numFmtId="3" fontId="7" fillId="0" borderId="0" xfId="0" applyNumberFormat="1" applyFont="1" applyAlignment="1"/>
    <xf numFmtId="0" fontId="3" fillId="0" borderId="0" xfId="0" applyFont="1"/>
    <xf numFmtId="3" fontId="1" fillId="0" borderId="2" xfId="0" applyNumberFormat="1" applyFont="1" applyBorder="1"/>
    <xf numFmtId="0" fontId="1" fillId="0" borderId="3" xfId="0" applyFont="1" applyBorder="1"/>
    <xf numFmtId="0" fontId="5" fillId="0" borderId="0" xfId="0" applyFont="1" applyAlignment="1"/>
    <xf numFmtId="0" fontId="8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3" fontId="1" fillId="0" borderId="3" xfId="0" applyNumberFormat="1" applyFont="1" applyBorder="1"/>
    <xf numFmtId="2" fontId="1" fillId="0" borderId="4" xfId="0" applyNumberFormat="1" applyFont="1" applyBorder="1" applyAlignment="1">
      <alignment horizontal="center"/>
    </xf>
    <xf numFmtId="164" fontId="1" fillId="0" borderId="0" xfId="0" applyNumberFormat="1" applyFont="1"/>
    <xf numFmtId="0" fontId="7" fillId="0" borderId="1" xfId="0" applyFont="1" applyBorder="1" applyAlignment="1"/>
    <xf numFmtId="164" fontId="7" fillId="0" borderId="0" xfId="0" applyNumberFormat="1" applyFont="1" applyAlignment="1"/>
    <xf numFmtId="2" fontId="1" fillId="0" borderId="0" xfId="0" applyNumberFormat="1" applyFont="1"/>
    <xf numFmtId="4" fontId="1" fillId="0" borderId="0" xfId="0" applyNumberFormat="1" applyFont="1"/>
    <xf numFmtId="15" fontId="8" fillId="0" borderId="0" xfId="0" applyNumberFormat="1" applyFont="1"/>
    <xf numFmtId="165" fontId="3" fillId="0" borderId="0" xfId="0" applyNumberFormat="1" applyFont="1"/>
    <xf numFmtId="9" fontId="3" fillId="0" borderId="0" xfId="0" applyNumberFormat="1" applyFont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5.875" customWidth="1"/>
    <col min="2" max="2" width="12.5" customWidth="1"/>
    <col min="3" max="4" width="12.125" customWidth="1"/>
    <col min="5" max="5" width="11.875" customWidth="1"/>
    <col min="6" max="6" width="12.125" customWidth="1"/>
    <col min="7" max="7" width="11.75" customWidth="1"/>
    <col min="8" max="8" width="13.375" customWidth="1"/>
    <col min="9" max="9" width="14.125" customWidth="1"/>
    <col min="10" max="26" width="7.625" customWidth="1"/>
  </cols>
  <sheetData>
    <row r="1" spans="1:20" x14ac:dyDescent="0.25">
      <c r="A1" s="1" t="s">
        <v>0</v>
      </c>
    </row>
    <row r="2" spans="1:20" x14ac:dyDescent="0.25">
      <c r="A2" s="1" t="s">
        <v>1</v>
      </c>
    </row>
    <row r="3" spans="1:20" x14ac:dyDescent="0.25">
      <c r="A3" s="2" t="s">
        <v>2</v>
      </c>
    </row>
    <row r="4" spans="1:20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20" x14ac:dyDescent="0.25">
      <c r="A5" s="5" t="s">
        <v>5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x14ac:dyDescent="0.25">
      <c r="A6" s="7" t="s">
        <v>6</v>
      </c>
      <c r="B6" s="10">
        <f t="shared" ref="B6:I6" si="0">SUM(B7:B8)</f>
        <v>3396122998</v>
      </c>
      <c r="C6" s="10">
        <f t="shared" si="0"/>
        <v>4479425707</v>
      </c>
      <c r="D6" s="10">
        <f t="shared" si="0"/>
        <v>4548018057</v>
      </c>
      <c r="E6" s="10">
        <f t="shared" si="0"/>
        <v>4467575046</v>
      </c>
      <c r="F6" s="10">
        <f t="shared" si="0"/>
        <v>4484003082</v>
      </c>
      <c r="G6" s="10">
        <f t="shared" si="0"/>
        <v>5293221410</v>
      </c>
      <c r="H6" s="10">
        <f t="shared" si="0"/>
        <v>5002073301</v>
      </c>
      <c r="I6" s="10">
        <f t="shared" si="0"/>
        <v>342779355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x14ac:dyDescent="0.25">
      <c r="A7" s="2" t="s">
        <v>12</v>
      </c>
      <c r="B7" s="4">
        <v>3391750723</v>
      </c>
      <c r="C7" s="4">
        <v>4475053432</v>
      </c>
      <c r="D7" s="4">
        <v>4543645782</v>
      </c>
      <c r="E7" s="4">
        <v>4460762934</v>
      </c>
      <c r="F7" s="4">
        <v>4477190970</v>
      </c>
      <c r="G7" s="4">
        <v>5278206498</v>
      </c>
      <c r="H7" s="4">
        <v>4978191373</v>
      </c>
      <c r="I7" s="8">
        <v>318897427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5">
      <c r="A8" s="2" t="s">
        <v>15</v>
      </c>
      <c r="B8" s="4">
        <v>4372275</v>
      </c>
      <c r="C8" s="4">
        <v>4372275</v>
      </c>
      <c r="D8" s="4">
        <v>4372275</v>
      </c>
      <c r="E8" s="4">
        <v>6812112</v>
      </c>
      <c r="F8" s="4">
        <v>6812112</v>
      </c>
      <c r="G8" s="4">
        <v>15014912</v>
      </c>
      <c r="H8" s="4">
        <v>23881928</v>
      </c>
      <c r="I8" s="8">
        <v>23881928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x14ac:dyDescent="0.25">
      <c r="B9" s="4"/>
      <c r="C9" s="4"/>
      <c r="D9" s="4"/>
      <c r="E9" s="4"/>
      <c r="F9" s="4"/>
      <c r="G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25">
      <c r="A10" s="7" t="s">
        <v>17</v>
      </c>
      <c r="B10" s="10">
        <f t="shared" ref="B10:I10" si="1">SUM(B11:B16)</f>
        <v>4995919412</v>
      </c>
      <c r="C10" s="10">
        <f t="shared" si="1"/>
        <v>2940678829</v>
      </c>
      <c r="D10" s="10">
        <f t="shared" si="1"/>
        <v>2907437946</v>
      </c>
      <c r="E10" s="10">
        <f t="shared" si="1"/>
        <v>3016538358</v>
      </c>
      <c r="F10" s="10">
        <f t="shared" si="1"/>
        <v>2718650972</v>
      </c>
      <c r="G10" s="10">
        <f t="shared" si="1"/>
        <v>2298612409</v>
      </c>
      <c r="H10" s="10">
        <f t="shared" si="1"/>
        <v>2484079556</v>
      </c>
      <c r="I10" s="10">
        <f t="shared" si="1"/>
        <v>1155696168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25">
      <c r="A11" s="17" t="s">
        <v>20</v>
      </c>
      <c r="B11" s="4">
        <v>969706198</v>
      </c>
      <c r="C11" s="4">
        <v>1412604978</v>
      </c>
      <c r="D11" s="4">
        <v>1511054891</v>
      </c>
      <c r="E11" s="4">
        <v>1532187430</v>
      </c>
      <c r="F11" s="4">
        <v>1454084867</v>
      </c>
      <c r="G11" s="4">
        <v>1189367798</v>
      </c>
      <c r="H11" s="4">
        <v>1395802380</v>
      </c>
      <c r="I11" s="8">
        <v>708957487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25">
      <c r="A12" s="17" t="s">
        <v>21</v>
      </c>
      <c r="B12" s="4">
        <v>68363559</v>
      </c>
      <c r="C12" s="4">
        <v>1402985335</v>
      </c>
      <c r="D12" s="4">
        <v>1332945988</v>
      </c>
      <c r="E12" s="4">
        <v>1430980995</v>
      </c>
      <c r="F12" s="4">
        <v>1081061806</v>
      </c>
      <c r="G12" s="4">
        <v>1015563283</v>
      </c>
      <c r="H12" s="4">
        <v>951981994</v>
      </c>
      <c r="I12" s="8">
        <v>359597268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x14ac:dyDescent="0.25">
      <c r="A13" s="17" t="s">
        <v>22</v>
      </c>
      <c r="B13" s="4">
        <v>993037719</v>
      </c>
      <c r="C13" s="4">
        <v>71674903</v>
      </c>
      <c r="D13" s="4">
        <v>52562493</v>
      </c>
      <c r="E13" s="4">
        <v>39776427</v>
      </c>
      <c r="F13" s="4">
        <v>123981189</v>
      </c>
      <c r="G13" s="4">
        <v>65363689</v>
      </c>
      <c r="H13" s="4">
        <v>75860655</v>
      </c>
      <c r="I13" s="8">
        <v>66468272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5">
      <c r="A14" s="17" t="s">
        <v>25</v>
      </c>
      <c r="B14" s="4">
        <v>42122311</v>
      </c>
      <c r="C14" s="4">
        <v>51573613</v>
      </c>
      <c r="D14" s="4">
        <v>9084574</v>
      </c>
      <c r="E14" s="4">
        <v>11823506</v>
      </c>
      <c r="F14" s="4">
        <v>57763110</v>
      </c>
      <c r="G14" s="4">
        <v>26567639</v>
      </c>
      <c r="H14" s="4">
        <v>58684527</v>
      </c>
      <c r="I14" s="8">
        <v>18923141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25">
      <c r="A15" s="17" t="s">
        <v>27</v>
      </c>
      <c r="B15" s="4">
        <v>2920754625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25">
      <c r="A16" s="17" t="s">
        <v>30</v>
      </c>
      <c r="B16" s="4">
        <v>1935000</v>
      </c>
      <c r="C16" s="4">
        <v>1840000</v>
      </c>
      <c r="D16" s="4">
        <v>1790000</v>
      </c>
      <c r="E16" s="4">
        <v>1770000</v>
      </c>
      <c r="F16" s="4">
        <v>1760000</v>
      </c>
      <c r="G16" s="4">
        <v>1750000</v>
      </c>
      <c r="H16" s="4">
        <v>1750000</v>
      </c>
      <c r="I16" s="8">
        <v>1750000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 spans="1:20" x14ac:dyDescent="0.25"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5">
      <c r="A18" s="1"/>
      <c r="B18" s="10">
        <f t="shared" ref="B18:I18" si="2">SUM(B6,B10)</f>
        <v>8392042410</v>
      </c>
      <c r="C18" s="10">
        <f t="shared" si="2"/>
        <v>7420104536</v>
      </c>
      <c r="D18" s="10">
        <f t="shared" si="2"/>
        <v>7455456003</v>
      </c>
      <c r="E18" s="10">
        <f t="shared" si="2"/>
        <v>7484113404</v>
      </c>
      <c r="F18" s="10">
        <f t="shared" si="2"/>
        <v>7202654054</v>
      </c>
      <c r="G18" s="10">
        <f t="shared" si="2"/>
        <v>7591833819</v>
      </c>
      <c r="H18" s="10">
        <f t="shared" si="2"/>
        <v>7486152857</v>
      </c>
      <c r="I18" s="10">
        <f t="shared" si="2"/>
        <v>1498475523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x14ac:dyDescent="0.25">
      <c r="G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1:20" ht="15.75" x14ac:dyDescent="0.25">
      <c r="A20" s="21" t="s">
        <v>35</v>
      </c>
      <c r="C20" s="10"/>
      <c r="D20" s="1"/>
      <c r="E20" s="10"/>
      <c r="F20" s="1"/>
      <c r="G20" s="1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 spans="1:20" ht="15.75" customHeight="1" x14ac:dyDescent="0.25">
      <c r="A21" s="22" t="s">
        <v>37</v>
      </c>
      <c r="C21" s="10"/>
      <c r="D21" s="1"/>
      <c r="E21" s="10"/>
      <c r="F21" s="1"/>
      <c r="G21" s="1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1:20" ht="15.75" customHeight="1" x14ac:dyDescent="0.25">
      <c r="A22" s="7" t="s">
        <v>40</v>
      </c>
      <c r="B22" s="10">
        <f t="shared" ref="B22:I22" si="3">B23</f>
        <v>0</v>
      </c>
      <c r="C22" s="10">
        <f t="shared" si="3"/>
        <v>0</v>
      </c>
      <c r="D22" s="10">
        <f t="shared" si="3"/>
        <v>0</v>
      </c>
      <c r="E22" s="10">
        <f t="shared" si="3"/>
        <v>0</v>
      </c>
      <c r="F22" s="10">
        <f t="shared" si="3"/>
        <v>0</v>
      </c>
      <c r="G22" s="10">
        <f t="shared" si="3"/>
        <v>0</v>
      </c>
      <c r="H22" s="10">
        <f t="shared" si="3"/>
        <v>20460584</v>
      </c>
      <c r="I22" s="10">
        <f t="shared" si="3"/>
        <v>10915727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0" ht="15.75" customHeight="1" x14ac:dyDescent="0.25">
      <c r="A23" s="17" t="s">
        <v>43</v>
      </c>
      <c r="B23" s="10"/>
      <c r="C23" s="10"/>
      <c r="D23" s="10"/>
      <c r="E23" s="10"/>
      <c r="F23" s="10"/>
      <c r="G23" s="10"/>
      <c r="H23" s="6">
        <v>20460584</v>
      </c>
      <c r="I23" s="8">
        <v>10915727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0" ht="15.75" customHeight="1" x14ac:dyDescent="0.25">
      <c r="F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5.75" customHeight="1" x14ac:dyDescent="0.25">
      <c r="A25" s="7" t="s">
        <v>48</v>
      </c>
      <c r="B25" s="10">
        <f t="shared" ref="B25:I25" si="4">SUM(B26:B32)</f>
        <v>3580149805</v>
      </c>
      <c r="C25" s="10">
        <f t="shared" si="4"/>
        <v>1103447583</v>
      </c>
      <c r="D25" s="10">
        <f t="shared" si="4"/>
        <v>730078111</v>
      </c>
      <c r="E25" s="10">
        <f t="shared" si="4"/>
        <v>740566258</v>
      </c>
      <c r="F25" s="10">
        <f t="shared" si="4"/>
        <v>727034266</v>
      </c>
      <c r="G25" s="10">
        <f t="shared" si="4"/>
        <v>1253804323</v>
      </c>
      <c r="H25" s="10">
        <f t="shared" si="4"/>
        <v>921395623</v>
      </c>
      <c r="I25" s="10">
        <f t="shared" si="4"/>
        <v>1014377938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5.75" customHeight="1" x14ac:dyDescent="0.25">
      <c r="A26" s="2" t="s">
        <v>51</v>
      </c>
      <c r="B26" s="4">
        <v>15864198</v>
      </c>
      <c r="C26" s="4">
        <v>27896123</v>
      </c>
      <c r="D26" s="4">
        <v>28910628</v>
      </c>
      <c r="E26" s="4">
        <v>29401706</v>
      </c>
      <c r="F26" s="4">
        <v>33091642</v>
      </c>
      <c r="G26" s="4">
        <v>44939742</v>
      </c>
      <c r="H26" s="6">
        <v>22198131</v>
      </c>
      <c r="I26" s="8">
        <v>18737741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5.75" customHeight="1" x14ac:dyDescent="0.25">
      <c r="A27" s="2" t="s">
        <v>53</v>
      </c>
      <c r="B27" s="4">
        <v>81641933</v>
      </c>
      <c r="C27" s="4">
        <v>123847097</v>
      </c>
      <c r="D27" s="4">
        <v>99318763</v>
      </c>
      <c r="E27" s="4">
        <v>109335832</v>
      </c>
      <c r="F27" s="4">
        <v>92123904</v>
      </c>
      <c r="G27" s="4">
        <v>169151044</v>
      </c>
      <c r="H27" s="6">
        <v>147832007</v>
      </c>
      <c r="I27" s="8">
        <v>415825061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5.75" customHeight="1" x14ac:dyDescent="0.25">
      <c r="A28" s="2" t="s">
        <v>56</v>
      </c>
      <c r="B28" s="4">
        <v>1539682756</v>
      </c>
      <c r="C28" s="4">
        <v>949864363</v>
      </c>
      <c r="D28" s="4">
        <v>600058720</v>
      </c>
      <c r="E28" s="4">
        <v>600058720</v>
      </c>
      <c r="F28" s="4">
        <v>600058720</v>
      </c>
      <c r="G28" s="4">
        <v>736585720</v>
      </c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5.75" customHeight="1" x14ac:dyDescent="0.25">
      <c r="A29" s="2" t="s">
        <v>58</v>
      </c>
      <c r="B29" s="4">
        <v>40612948</v>
      </c>
      <c r="C29" s="4">
        <v>0</v>
      </c>
      <c r="D29" s="4">
        <v>0</v>
      </c>
      <c r="E29" s="4">
        <v>0</v>
      </c>
      <c r="F29" s="4">
        <v>0</v>
      </c>
      <c r="G29" s="4">
        <v>301377817</v>
      </c>
      <c r="H29" s="6">
        <f>512147720+221169407</f>
        <v>733317127</v>
      </c>
      <c r="I29" s="8">
        <v>566349561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5.75" customHeight="1" x14ac:dyDescent="0.25">
      <c r="A30" s="2" t="s">
        <v>59</v>
      </c>
      <c r="B30" s="4">
        <v>1900412970</v>
      </c>
      <c r="C30" s="4">
        <v>0</v>
      </c>
      <c r="D30" s="4">
        <v>0</v>
      </c>
      <c r="E30" s="4">
        <v>0</v>
      </c>
      <c r="F30" s="4">
        <v>0</v>
      </c>
      <c r="G30" s="4">
        <v>0</v>
      </c>
      <c r="H30" s="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5.75" customHeight="1" x14ac:dyDescent="0.25">
      <c r="A31" s="2" t="s">
        <v>60</v>
      </c>
      <c r="B31" s="4">
        <v>1935000</v>
      </c>
      <c r="C31" s="4">
        <v>1840000</v>
      </c>
      <c r="D31" s="4">
        <v>1790000</v>
      </c>
      <c r="E31" s="4">
        <v>1770000</v>
      </c>
      <c r="F31" s="4">
        <v>1760000</v>
      </c>
      <c r="G31" s="4">
        <v>1750000</v>
      </c>
      <c r="H31" s="4">
        <v>1750000</v>
      </c>
      <c r="I31" s="8">
        <v>1750000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5.75" customHeight="1" x14ac:dyDescent="0.25">
      <c r="A32" s="2" t="s">
        <v>61</v>
      </c>
      <c r="B32" s="4"/>
      <c r="C32" s="4"/>
      <c r="E32" s="4"/>
      <c r="F32" s="4"/>
      <c r="G32" s="4"/>
      <c r="H32" s="6">
        <v>16298358</v>
      </c>
      <c r="I32" s="8">
        <v>11715575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5.75" customHeight="1" x14ac:dyDescent="0.25">
      <c r="B33" s="4"/>
      <c r="C33" s="4"/>
      <c r="E33" s="4"/>
      <c r="F33" s="4"/>
      <c r="G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5.75" customHeight="1" x14ac:dyDescent="0.25">
      <c r="A34" s="1"/>
      <c r="B34" s="10">
        <f t="shared" ref="B34:I34" si="5">SUM(B22,B25)</f>
        <v>3580149805</v>
      </c>
      <c r="C34" s="10">
        <f t="shared" si="5"/>
        <v>1103447583</v>
      </c>
      <c r="D34" s="10">
        <f t="shared" si="5"/>
        <v>730078111</v>
      </c>
      <c r="E34" s="10">
        <f t="shared" si="5"/>
        <v>740566258</v>
      </c>
      <c r="F34" s="10">
        <f t="shared" si="5"/>
        <v>727034266</v>
      </c>
      <c r="G34" s="10">
        <f t="shared" si="5"/>
        <v>1253804323</v>
      </c>
      <c r="H34" s="10">
        <f t="shared" si="5"/>
        <v>941856207</v>
      </c>
      <c r="I34" s="10">
        <f t="shared" si="5"/>
        <v>1025293665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5.75" customHeight="1" x14ac:dyDescent="0.25">
      <c r="A35" s="1"/>
      <c r="B35" s="4"/>
      <c r="C35" s="4"/>
      <c r="D35" s="4"/>
      <c r="E35" s="4"/>
      <c r="F35" s="4"/>
      <c r="G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15.75" customHeight="1" x14ac:dyDescent="0.25">
      <c r="A36" s="7" t="s">
        <v>65</v>
      </c>
      <c r="B36" s="10">
        <f t="shared" ref="B36:I36" si="6">SUM(B37:B40)</f>
        <v>4811892605</v>
      </c>
      <c r="C36" s="10">
        <f t="shared" si="6"/>
        <v>6316656953</v>
      </c>
      <c r="D36" s="10">
        <f t="shared" si="6"/>
        <v>6725377892</v>
      </c>
      <c r="E36" s="10">
        <f t="shared" si="6"/>
        <v>6743547146</v>
      </c>
      <c r="F36" s="10">
        <f t="shared" si="6"/>
        <v>6475619788</v>
      </c>
      <c r="G36" s="10">
        <f t="shared" si="6"/>
        <v>6338029496</v>
      </c>
      <c r="H36" s="10">
        <f t="shared" si="6"/>
        <v>6544296650</v>
      </c>
      <c r="I36" s="10">
        <f t="shared" si="6"/>
        <v>473181858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15.75" customHeight="1" x14ac:dyDescent="0.25">
      <c r="A37" s="2" t="s">
        <v>67</v>
      </c>
      <c r="B37" s="4">
        <v>2368798710</v>
      </c>
      <c r="C37" s="4">
        <v>2478187090</v>
      </c>
      <c r="D37" s="4">
        <v>2478187090</v>
      </c>
      <c r="E37" s="4">
        <v>2478187090</v>
      </c>
      <c r="F37" s="4">
        <v>2478187090</v>
      </c>
      <c r="G37" s="4">
        <v>2973824500</v>
      </c>
      <c r="H37" s="4">
        <v>3568589400</v>
      </c>
      <c r="I37" s="8">
        <v>3925448340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15.75" customHeight="1" x14ac:dyDescent="0.25">
      <c r="A38" s="2" t="s">
        <v>69</v>
      </c>
      <c r="B38" s="4">
        <v>490392110</v>
      </c>
      <c r="C38" s="4">
        <v>599780490</v>
      </c>
      <c r="D38" s="4">
        <v>599780490</v>
      </c>
      <c r="E38" s="4">
        <v>599780490</v>
      </c>
      <c r="F38" s="4">
        <v>599780490</v>
      </c>
      <c r="G38" s="4">
        <v>599780490</v>
      </c>
      <c r="H38" s="4">
        <v>599780490</v>
      </c>
      <c r="I38" s="8">
        <v>599780490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15.75" customHeight="1" x14ac:dyDescent="0.25">
      <c r="A39" s="2" t="s">
        <v>70</v>
      </c>
      <c r="B39" s="4">
        <v>436527000</v>
      </c>
      <c r="C39" s="4">
        <v>436527000</v>
      </c>
      <c r="D39" s="4">
        <v>436527000</v>
      </c>
      <c r="E39" s="4">
        <v>436527000</v>
      </c>
      <c r="F39" s="4">
        <v>436527000</v>
      </c>
      <c r="G39" s="4">
        <v>0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15.75" customHeight="1" x14ac:dyDescent="0.25">
      <c r="A40" s="2" t="s">
        <v>71</v>
      </c>
      <c r="B40" s="4">
        <v>1516174785</v>
      </c>
      <c r="C40" s="4">
        <v>2802162373</v>
      </c>
      <c r="D40" s="4">
        <v>3210883312</v>
      </c>
      <c r="E40" s="4">
        <v>3229052566</v>
      </c>
      <c r="F40" s="4">
        <v>2961125208</v>
      </c>
      <c r="G40" s="4">
        <v>2764424506</v>
      </c>
      <c r="H40" s="4">
        <v>2375926760</v>
      </c>
      <c r="I40" s="8">
        <v>-4052046972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15.75" customHeight="1" x14ac:dyDescent="0.25">
      <c r="C41" s="4"/>
      <c r="D41" s="4"/>
      <c r="E41" s="4"/>
      <c r="G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15.75" customHeight="1" x14ac:dyDescent="0.25">
      <c r="A42" s="1"/>
      <c r="B42" s="10">
        <f t="shared" ref="B42:I42" si="7">SUM(B36,B34)</f>
        <v>8392042410</v>
      </c>
      <c r="C42" s="10">
        <f t="shared" si="7"/>
        <v>7420104536</v>
      </c>
      <c r="D42" s="10">
        <f t="shared" si="7"/>
        <v>7455456003</v>
      </c>
      <c r="E42" s="10">
        <f t="shared" si="7"/>
        <v>7484113404</v>
      </c>
      <c r="F42" s="10">
        <f t="shared" si="7"/>
        <v>7202654054</v>
      </c>
      <c r="G42" s="10">
        <f t="shared" si="7"/>
        <v>7591833819</v>
      </c>
      <c r="H42" s="10">
        <f t="shared" si="7"/>
        <v>7486152857</v>
      </c>
      <c r="I42" s="10">
        <f t="shared" si="7"/>
        <v>1498475523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15.75" customHeight="1" x14ac:dyDescent="0.25">
      <c r="B43" s="4"/>
      <c r="C43" s="4"/>
      <c r="D43" s="4"/>
      <c r="E43" s="4"/>
      <c r="F43" s="4"/>
      <c r="G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15.75" customHeight="1" x14ac:dyDescent="0.25">
      <c r="A44" s="3" t="s">
        <v>73</v>
      </c>
      <c r="B44" s="29">
        <f t="shared" ref="B44:I44" si="8">B36/(B37/10)</f>
        <v>20.313640769417677</v>
      </c>
      <c r="C44" s="29">
        <f t="shared" si="8"/>
        <v>25.48902372419348</v>
      </c>
      <c r="D44" s="29">
        <f t="shared" si="8"/>
        <v>27.138297665815053</v>
      </c>
      <c r="E44" s="29">
        <f t="shared" si="8"/>
        <v>27.21161438218936</v>
      </c>
      <c r="F44" s="29">
        <f t="shared" si="8"/>
        <v>26.130471803886284</v>
      </c>
      <c r="G44" s="29">
        <f t="shared" si="8"/>
        <v>21.312722038573561</v>
      </c>
      <c r="H44" s="29">
        <f t="shared" si="8"/>
        <v>18.338609227500367</v>
      </c>
      <c r="I44" s="29">
        <f t="shared" si="8"/>
        <v>1.2054211825393681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15.75" customHeight="1" x14ac:dyDescent="0.25">
      <c r="A45" s="3" t="s">
        <v>75</v>
      </c>
      <c r="B45" s="10">
        <f t="shared" ref="B45:I45" si="9">B37/10</f>
        <v>236879871</v>
      </c>
      <c r="C45" s="10">
        <f t="shared" si="9"/>
        <v>247818709</v>
      </c>
      <c r="D45" s="10">
        <f t="shared" si="9"/>
        <v>247818709</v>
      </c>
      <c r="E45" s="10">
        <f t="shared" si="9"/>
        <v>247818709</v>
      </c>
      <c r="F45" s="10">
        <f t="shared" si="9"/>
        <v>247818709</v>
      </c>
      <c r="G45" s="10">
        <f t="shared" si="9"/>
        <v>297382450</v>
      </c>
      <c r="H45" s="10">
        <f t="shared" si="9"/>
        <v>356858940</v>
      </c>
      <c r="I45" s="10">
        <f t="shared" si="9"/>
        <v>392544834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15.75" customHeight="1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15.75" customHeight="1" x14ac:dyDescent="0.25">
      <c r="B47" s="10"/>
      <c r="C47" s="10"/>
      <c r="D47" s="10"/>
      <c r="E47" s="10"/>
      <c r="F47" s="10"/>
      <c r="G47" s="10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15.75" customHeight="1" x14ac:dyDescent="0.25">
      <c r="E48" s="4"/>
      <c r="F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2:20" ht="15.75" customHeight="1" x14ac:dyDescent="0.25">
      <c r="B49" s="1"/>
      <c r="C49" s="29"/>
      <c r="D49" s="1"/>
      <c r="E49" s="1"/>
      <c r="F49" s="1"/>
      <c r="G49" s="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2:20" ht="15.75" customHeight="1" x14ac:dyDescent="0.25"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2:20" ht="15.75" customHeight="1" x14ac:dyDescent="0.25"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2:20" ht="15.75" customHeight="1" x14ac:dyDescent="0.25"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2:20" ht="15.75" customHeight="1" x14ac:dyDescent="0.25"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2:20" ht="15.75" customHeight="1" x14ac:dyDescent="0.25"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2:20" ht="15.75" customHeight="1" x14ac:dyDescent="0.25"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2:20" ht="15.75" customHeight="1" x14ac:dyDescent="0.25"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2:20" ht="15.75" customHeight="1" x14ac:dyDescent="0.25"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2:20" ht="15.75" customHeight="1" x14ac:dyDescent="0.25"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2:20" ht="15.75" customHeight="1" x14ac:dyDescent="0.25"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2:20" ht="15.75" customHeight="1" x14ac:dyDescent="0.25"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2:20" ht="15.75" customHeight="1" x14ac:dyDescent="0.2"/>
    <row r="62" spans="2:20" ht="15.75" customHeight="1" x14ac:dyDescent="0.2"/>
    <row r="63" spans="2:20" ht="15.75" customHeight="1" x14ac:dyDescent="0.2"/>
    <row r="64" spans="2:2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43.875" customWidth="1"/>
    <col min="2" max="4" width="12.75" customWidth="1"/>
    <col min="5" max="5" width="13.5" customWidth="1"/>
    <col min="6" max="7" width="12.75" customWidth="1"/>
    <col min="8" max="8" width="11.125" customWidth="1"/>
    <col min="9" max="9" width="12.875" customWidth="1"/>
    <col min="10" max="26" width="7.625" customWidth="1"/>
  </cols>
  <sheetData>
    <row r="1" spans="1:23" x14ac:dyDescent="0.25">
      <c r="A1" s="1" t="s">
        <v>0</v>
      </c>
    </row>
    <row r="2" spans="1:23" x14ac:dyDescent="0.25">
      <c r="A2" s="1" t="s">
        <v>1</v>
      </c>
    </row>
    <row r="3" spans="1:23" x14ac:dyDescent="0.25">
      <c r="A3" s="2" t="s">
        <v>2</v>
      </c>
    </row>
    <row r="4" spans="1:23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23" x14ac:dyDescent="0.25">
      <c r="A5" s="3" t="s">
        <v>3</v>
      </c>
      <c r="B5" s="4">
        <v>2685268974</v>
      </c>
      <c r="C5" s="4">
        <v>3859746276</v>
      </c>
      <c r="D5" s="4">
        <v>3083741731</v>
      </c>
      <c r="E5" s="4">
        <v>2326946405</v>
      </c>
      <c r="F5" s="4">
        <v>1202457073</v>
      </c>
      <c r="G5" s="4">
        <v>3283934508</v>
      </c>
      <c r="H5" s="4">
        <v>2188498612</v>
      </c>
      <c r="I5" s="8">
        <v>1929393690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2" t="s">
        <v>8</v>
      </c>
      <c r="B6" s="12">
        <v>1849560470</v>
      </c>
      <c r="C6" s="12">
        <v>2487072527</v>
      </c>
      <c r="D6" s="12">
        <v>2593008983</v>
      </c>
      <c r="E6" s="12">
        <v>2205997805</v>
      </c>
      <c r="F6" s="12">
        <v>1411708757</v>
      </c>
      <c r="G6" s="12">
        <v>2869406647</v>
      </c>
      <c r="H6" s="13">
        <v>1848273334</v>
      </c>
      <c r="I6" s="8">
        <v>1725233740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5">
      <c r="A7" s="3" t="s">
        <v>13</v>
      </c>
      <c r="B7" s="10">
        <f t="shared" ref="B7:I7" si="0">B5-B6</f>
        <v>835708504</v>
      </c>
      <c r="C7" s="10">
        <f t="shared" si="0"/>
        <v>1372673749</v>
      </c>
      <c r="D7" s="10">
        <f t="shared" si="0"/>
        <v>490732748</v>
      </c>
      <c r="E7" s="10">
        <f t="shared" si="0"/>
        <v>120948600</v>
      </c>
      <c r="F7" s="10">
        <f t="shared" si="0"/>
        <v>-209251684</v>
      </c>
      <c r="G7" s="10">
        <f t="shared" si="0"/>
        <v>414527861</v>
      </c>
      <c r="H7" s="10">
        <f t="shared" si="0"/>
        <v>340225278</v>
      </c>
      <c r="I7" s="10">
        <f t="shared" si="0"/>
        <v>204159950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5">
      <c r="A8" s="14"/>
      <c r="B8" s="10"/>
      <c r="C8" s="10"/>
      <c r="D8" s="10"/>
      <c r="E8" s="10"/>
      <c r="F8" s="10"/>
      <c r="G8" s="10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A9" s="3" t="s">
        <v>18</v>
      </c>
      <c r="B9" s="10">
        <v>30602345</v>
      </c>
      <c r="C9" s="10">
        <v>37518231</v>
      </c>
      <c r="D9" s="10">
        <v>42716986</v>
      </c>
      <c r="E9" s="10">
        <v>60248417</v>
      </c>
      <c r="F9" s="10">
        <v>38454729</v>
      </c>
      <c r="G9" s="10">
        <v>70886312</v>
      </c>
      <c r="H9" s="10">
        <v>75302892</v>
      </c>
      <c r="I9" s="16">
        <v>86375463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3" t="s">
        <v>19</v>
      </c>
      <c r="B10" s="18">
        <f t="shared" ref="B10:I10" si="1">B7-B9</f>
        <v>805106159</v>
      </c>
      <c r="C10" s="18">
        <f t="shared" si="1"/>
        <v>1335155518</v>
      </c>
      <c r="D10" s="18">
        <f t="shared" si="1"/>
        <v>448015762</v>
      </c>
      <c r="E10" s="18">
        <f t="shared" si="1"/>
        <v>60700183</v>
      </c>
      <c r="F10" s="18">
        <f t="shared" si="1"/>
        <v>-247706413</v>
      </c>
      <c r="G10" s="18">
        <f t="shared" si="1"/>
        <v>343641549</v>
      </c>
      <c r="H10" s="18">
        <f t="shared" si="1"/>
        <v>264922386</v>
      </c>
      <c r="I10" s="18">
        <f t="shared" si="1"/>
        <v>117784487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A11" s="19" t="s">
        <v>23</v>
      </c>
      <c r="B11" s="10"/>
      <c r="C11" s="10"/>
      <c r="D11" s="10"/>
      <c r="E11" s="10"/>
      <c r="F11" s="10"/>
      <c r="G11" s="10"/>
      <c r="H11" s="10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17" t="s">
        <v>26</v>
      </c>
      <c r="B12" s="4">
        <v>62377954</v>
      </c>
      <c r="C12" s="4">
        <v>10279304</v>
      </c>
      <c r="D12" s="4">
        <v>446971</v>
      </c>
      <c r="E12" s="4">
        <v>3483772</v>
      </c>
      <c r="F12" s="4">
        <v>687342</v>
      </c>
      <c r="G12" s="4">
        <v>5627367</v>
      </c>
      <c r="H12" s="4">
        <v>22347718</v>
      </c>
      <c r="I12" s="8">
        <v>63487467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20" t="s">
        <v>29</v>
      </c>
      <c r="B13" s="4"/>
      <c r="C13" s="4"/>
      <c r="D13" s="4"/>
      <c r="E13" s="4"/>
      <c r="F13" s="4"/>
      <c r="G13" s="4"/>
      <c r="H13" s="8">
        <v>117732</v>
      </c>
      <c r="I13" s="8">
        <v>137165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17" t="s">
        <v>31</v>
      </c>
      <c r="B14" s="4">
        <v>52256642</v>
      </c>
      <c r="C14" s="4">
        <v>1169930</v>
      </c>
      <c r="D14" s="4">
        <v>1215020</v>
      </c>
      <c r="E14" s="4">
        <v>1028783</v>
      </c>
      <c r="F14" s="4">
        <v>524014</v>
      </c>
      <c r="G14" s="4">
        <v>1062391</v>
      </c>
      <c r="H14" s="4">
        <v>1525140</v>
      </c>
      <c r="I14" s="8">
        <v>1111980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20" t="s">
        <v>33</v>
      </c>
      <c r="B15" s="4"/>
      <c r="C15" s="4"/>
      <c r="D15" s="4"/>
      <c r="E15" s="4"/>
      <c r="F15" s="4"/>
      <c r="G15" s="4"/>
      <c r="H15" s="4"/>
      <c r="I15" s="8">
        <v>6123281989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1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5">
      <c r="A17" s="3" t="s">
        <v>34</v>
      </c>
      <c r="B17" s="18">
        <f t="shared" ref="B17:G17" si="2">B10-B12+B14</f>
        <v>794984847</v>
      </c>
      <c r="C17" s="18">
        <f t="shared" si="2"/>
        <v>1326046144</v>
      </c>
      <c r="D17" s="18">
        <f t="shared" si="2"/>
        <v>448783811</v>
      </c>
      <c r="E17" s="18">
        <f t="shared" si="2"/>
        <v>58245194</v>
      </c>
      <c r="F17" s="18">
        <f t="shared" si="2"/>
        <v>-247869741</v>
      </c>
      <c r="G17" s="18">
        <f t="shared" si="2"/>
        <v>339076573</v>
      </c>
      <c r="H17" s="18">
        <f>H10-H12+H14+H13</f>
        <v>244217540</v>
      </c>
      <c r="I17" s="18">
        <f>I10-I12+I14+I13-I15</f>
        <v>-6067735824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5">
      <c r="A18" s="17" t="s">
        <v>38</v>
      </c>
      <c r="B18" s="4">
        <v>518846</v>
      </c>
      <c r="C18" s="4">
        <v>771125</v>
      </c>
      <c r="D18" s="4">
        <v>775441</v>
      </c>
      <c r="E18" s="4">
        <v>788511</v>
      </c>
      <c r="F18" s="4">
        <v>413901</v>
      </c>
      <c r="G18" s="4">
        <v>852435</v>
      </c>
      <c r="H18" s="4">
        <v>1191444</v>
      </c>
      <c r="I18" s="8">
        <v>1208250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5">
      <c r="A19" s="3" t="s">
        <v>41</v>
      </c>
      <c r="B19" s="10">
        <f t="shared" ref="B19:I19" si="3">B17-B18</f>
        <v>794466001</v>
      </c>
      <c r="C19" s="10">
        <f t="shared" si="3"/>
        <v>1325275019</v>
      </c>
      <c r="D19" s="10">
        <f t="shared" si="3"/>
        <v>448008370</v>
      </c>
      <c r="E19" s="10">
        <f t="shared" si="3"/>
        <v>57456683</v>
      </c>
      <c r="F19" s="10">
        <f t="shared" si="3"/>
        <v>-248283642</v>
      </c>
      <c r="G19" s="10">
        <f t="shared" si="3"/>
        <v>338224138</v>
      </c>
      <c r="H19" s="10">
        <f t="shared" si="3"/>
        <v>243026096</v>
      </c>
      <c r="I19" s="10">
        <f t="shared" si="3"/>
        <v>-6068944074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5">
      <c r="A20" s="7" t="s">
        <v>44</v>
      </c>
      <c r="B20" s="10"/>
      <c r="C20" s="10"/>
      <c r="D20" s="10"/>
      <c r="E20" s="10"/>
      <c r="F20" s="10"/>
      <c r="G20" s="10"/>
      <c r="H20" s="1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A21" s="1" t="s">
        <v>46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4">
        <v>36758942</v>
      </c>
      <c r="I21" s="8">
        <v>2170719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5">
      <c r="A22" s="3" t="s">
        <v>49</v>
      </c>
      <c r="B22" s="23">
        <f t="shared" ref="B22:I22" si="4">B19-B21</f>
        <v>794466001</v>
      </c>
      <c r="C22" s="23">
        <f t="shared" si="4"/>
        <v>1325275019</v>
      </c>
      <c r="D22" s="23">
        <f t="shared" si="4"/>
        <v>448008370</v>
      </c>
      <c r="E22" s="23">
        <f t="shared" si="4"/>
        <v>57456683</v>
      </c>
      <c r="F22" s="23">
        <f t="shared" si="4"/>
        <v>-248283642</v>
      </c>
      <c r="G22" s="23">
        <f t="shared" si="4"/>
        <v>338224138</v>
      </c>
      <c r="H22" s="23">
        <f t="shared" si="4"/>
        <v>206267154</v>
      </c>
      <c r="I22" s="23">
        <f t="shared" si="4"/>
        <v>-6071114793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5.75" customHeight="1" x14ac:dyDescent="0.25">
      <c r="A23" s="1"/>
      <c r="B23" s="1"/>
      <c r="C23" s="1"/>
      <c r="D23" s="10"/>
      <c r="E23" s="10"/>
      <c r="F23" s="10"/>
      <c r="G23" s="10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5.75" customHeight="1" x14ac:dyDescent="0.25">
      <c r="A24" s="3" t="s">
        <v>55</v>
      </c>
      <c r="B24" s="24">
        <f>B22/('1'!B37/10)</f>
        <v>3.353877210613645</v>
      </c>
      <c r="C24" s="24">
        <f>C22/('1'!C37/10)</f>
        <v>5.347760160432439</v>
      </c>
      <c r="D24" s="24">
        <f>D22/('1'!D37/10)</f>
        <v>1.8078068916096242</v>
      </c>
      <c r="E24" s="24">
        <f>E22/('1'!E37/10)</f>
        <v>0.23184965829194115</v>
      </c>
      <c r="F24" s="24">
        <f>F22/('1'!F37/10)</f>
        <v>-1.0018761012914486</v>
      </c>
      <c r="G24" s="24">
        <f>G22/('1'!G37/10)</f>
        <v>1.1373372503992754</v>
      </c>
      <c r="H24" s="24">
        <f>H22/('1'!H37/10)</f>
        <v>0.57800752868906691</v>
      </c>
      <c r="I24" s="24">
        <f>I22/('1'!I37/10)</f>
        <v>-15.466041754099354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5.75" customHeight="1" x14ac:dyDescent="0.25">
      <c r="A25" s="19" t="s">
        <v>63</v>
      </c>
      <c r="B25" s="4">
        <f>'1'!B37/10</f>
        <v>236879871</v>
      </c>
      <c r="C25" s="4">
        <f>'1'!C37/10</f>
        <v>247818709</v>
      </c>
      <c r="D25" s="4">
        <f>'1'!D37/10</f>
        <v>247818709</v>
      </c>
      <c r="E25" s="4">
        <f>'1'!E37/10</f>
        <v>247818709</v>
      </c>
      <c r="F25" s="4">
        <f>'1'!F37/10</f>
        <v>247818709</v>
      </c>
      <c r="G25" s="4">
        <f>'1'!G37/10</f>
        <v>297382450</v>
      </c>
      <c r="H25" s="4">
        <f>'1'!H37/10</f>
        <v>356858940</v>
      </c>
      <c r="I25" s="4">
        <f>'1'!I37/10</f>
        <v>392544834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5.75" customHeight="1" x14ac:dyDescent="0.25"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5.75" customHeight="1" x14ac:dyDescent="0.25"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5.75" customHeight="1" x14ac:dyDescent="0.25"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5.75" customHeight="1" x14ac:dyDescent="0.25"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5.75" customHeight="1" x14ac:dyDescent="0.25"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5.75" customHeight="1" x14ac:dyDescent="0.25"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5.75" customHeight="1" x14ac:dyDescent="0.25"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5.75" customHeight="1" x14ac:dyDescent="0.25"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5.75" customHeight="1" x14ac:dyDescent="0.25"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5.75" customHeight="1" x14ac:dyDescent="0.25"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5.75" customHeight="1" x14ac:dyDescent="0.25"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5.75" customHeight="1" x14ac:dyDescent="0.25"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5.75" customHeight="1" x14ac:dyDescent="0.2"/>
    <row r="39" spans="1:23" ht="15.75" customHeight="1" x14ac:dyDescent="0.2"/>
    <row r="40" spans="1:23" ht="15.75" customHeight="1" x14ac:dyDescent="0.2"/>
    <row r="41" spans="1:23" ht="15.75" customHeight="1" x14ac:dyDescent="0.2"/>
    <row r="42" spans="1:23" ht="15.75" customHeight="1" x14ac:dyDescent="0.2"/>
    <row r="43" spans="1:23" ht="15.75" customHeight="1" x14ac:dyDescent="0.2"/>
    <row r="44" spans="1:23" ht="15.75" customHeight="1" x14ac:dyDescent="0.2"/>
    <row r="45" spans="1:23" ht="15.75" customHeight="1" x14ac:dyDescent="0.2"/>
    <row r="46" spans="1:23" ht="15.75" customHeight="1" x14ac:dyDescent="0.2"/>
    <row r="47" spans="1:23" ht="15.75" customHeight="1" x14ac:dyDescent="0.25">
      <c r="A47" s="17"/>
      <c r="B47" s="17"/>
    </row>
    <row r="48" spans="1:2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22" sqref="B22"/>
    </sheetView>
  </sheetViews>
  <sheetFormatPr defaultColWidth="12.625" defaultRowHeight="15" customHeight="1" x14ac:dyDescent="0.2"/>
  <cols>
    <col min="1" max="1" width="38.5" customWidth="1"/>
    <col min="2" max="3" width="15.5" customWidth="1"/>
    <col min="4" max="4" width="13.125" customWidth="1"/>
    <col min="5" max="7" width="15.5" customWidth="1"/>
    <col min="8" max="8" width="13.125" customWidth="1"/>
    <col min="9" max="9" width="14.375" customWidth="1"/>
    <col min="10" max="26" width="7.625" customWidth="1"/>
  </cols>
  <sheetData>
    <row r="1" spans="1:18" x14ac:dyDescent="0.25">
      <c r="A1" s="1" t="s">
        <v>0</v>
      </c>
    </row>
    <row r="2" spans="1:18" x14ac:dyDescent="0.25">
      <c r="A2" s="1" t="s">
        <v>1</v>
      </c>
    </row>
    <row r="3" spans="1:18" x14ac:dyDescent="0.25">
      <c r="A3" s="2" t="s">
        <v>2</v>
      </c>
    </row>
    <row r="4" spans="1:18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2">
        <v>2019</v>
      </c>
    </row>
    <row r="5" spans="1:18" x14ac:dyDescent="0.25">
      <c r="A5" s="3" t="s">
        <v>4</v>
      </c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2" t="s">
        <v>7</v>
      </c>
      <c r="B6" s="6">
        <v>2549286339</v>
      </c>
      <c r="C6" s="6">
        <v>3449798660</v>
      </c>
      <c r="D6" s="6">
        <v>3153781078</v>
      </c>
      <c r="E6" s="6">
        <v>2228911398</v>
      </c>
      <c r="F6" s="6">
        <v>1552376262</v>
      </c>
      <c r="G6" s="6">
        <v>3349433031</v>
      </c>
      <c r="H6" s="6">
        <v>2252079901</v>
      </c>
      <c r="I6" s="9">
        <v>2521778416</v>
      </c>
      <c r="J6" s="6"/>
      <c r="K6" s="6"/>
      <c r="L6" s="6"/>
      <c r="M6" s="6"/>
      <c r="N6" s="6"/>
      <c r="O6" s="6"/>
      <c r="P6" s="6"/>
      <c r="Q6" s="6"/>
      <c r="R6" s="6"/>
    </row>
    <row r="7" spans="1:18" ht="15.75" x14ac:dyDescent="0.25">
      <c r="A7" s="11" t="s">
        <v>9</v>
      </c>
      <c r="B7" s="6">
        <v>52256642</v>
      </c>
      <c r="C7" s="6">
        <v>1169930</v>
      </c>
      <c r="D7" s="6">
        <v>1215020</v>
      </c>
      <c r="E7" s="6">
        <v>1028783</v>
      </c>
      <c r="F7" s="6">
        <v>524014</v>
      </c>
      <c r="G7" s="6">
        <v>1062391</v>
      </c>
      <c r="H7" s="9">
        <v>1610454</v>
      </c>
      <c r="I7" s="9">
        <v>1215453</v>
      </c>
      <c r="J7" s="6"/>
      <c r="K7" s="6"/>
      <c r="L7" s="6"/>
      <c r="M7" s="6"/>
      <c r="N7" s="6"/>
      <c r="O7" s="6"/>
      <c r="P7" s="6"/>
      <c r="Q7" s="6"/>
      <c r="R7" s="6"/>
    </row>
    <row r="8" spans="1:18" ht="15.75" x14ac:dyDescent="0.25">
      <c r="A8" s="11" t="s">
        <v>10</v>
      </c>
      <c r="B8" s="6">
        <v>-1923296197</v>
      </c>
      <c r="C8" s="6">
        <v>-2510636308</v>
      </c>
      <c r="D8" s="6">
        <v>-2315421310</v>
      </c>
      <c r="E8" s="6">
        <v>-1826693449</v>
      </c>
      <c r="F8" s="6">
        <v>-1252064596</v>
      </c>
      <c r="G8" s="6">
        <v>-2084440884</v>
      </c>
      <c r="H8" s="6">
        <v>-1649949446</v>
      </c>
      <c r="I8" s="9">
        <v>-1922683903</v>
      </c>
      <c r="J8" s="6"/>
      <c r="K8" s="6"/>
      <c r="L8" s="6"/>
      <c r="M8" s="6"/>
      <c r="N8" s="6"/>
      <c r="O8" s="6"/>
      <c r="P8" s="6"/>
      <c r="Q8" s="6"/>
      <c r="R8" s="6"/>
    </row>
    <row r="9" spans="1:18" ht="15.75" x14ac:dyDescent="0.25">
      <c r="A9" s="11" t="s">
        <v>11</v>
      </c>
      <c r="B9" s="6">
        <v>-20616347</v>
      </c>
      <c r="C9" s="6">
        <v>-20865565</v>
      </c>
      <c r="D9" s="6">
        <v>-37069442</v>
      </c>
      <c r="E9" s="6">
        <v>-55170694</v>
      </c>
      <c r="F9" s="6">
        <v>-52186343</v>
      </c>
      <c r="G9" s="6">
        <v>-54366908</v>
      </c>
      <c r="H9" s="6">
        <v>-73098264</v>
      </c>
      <c r="I9" s="9">
        <v>-105330120</v>
      </c>
      <c r="J9" s="6"/>
      <c r="K9" s="6"/>
      <c r="L9" s="6"/>
      <c r="M9" s="6"/>
      <c r="N9" s="6"/>
      <c r="O9" s="6"/>
      <c r="P9" s="6"/>
      <c r="Q9" s="6"/>
      <c r="R9" s="6"/>
    </row>
    <row r="10" spans="1:18" ht="15.75" x14ac:dyDescent="0.25">
      <c r="A10" s="11" t="s">
        <v>14</v>
      </c>
      <c r="B10" s="6">
        <v>-518846</v>
      </c>
      <c r="C10" s="6">
        <v>-771125</v>
      </c>
      <c r="D10" s="6">
        <v>-775442</v>
      </c>
      <c r="E10" s="6">
        <v>-788511</v>
      </c>
      <c r="F10" s="6">
        <v>-413901</v>
      </c>
      <c r="G10" s="6">
        <v>-852435</v>
      </c>
      <c r="H10" s="6">
        <v>-1191444</v>
      </c>
      <c r="I10" s="9">
        <v>-1208250</v>
      </c>
      <c r="J10" s="6"/>
      <c r="K10" s="6"/>
      <c r="L10" s="6"/>
      <c r="M10" s="6"/>
      <c r="N10" s="6"/>
      <c r="O10" s="6"/>
      <c r="P10" s="6"/>
      <c r="Q10" s="6"/>
      <c r="R10" s="6"/>
    </row>
    <row r="11" spans="1:18" ht="15.75" x14ac:dyDescent="0.25">
      <c r="A11" s="11" t="s">
        <v>16</v>
      </c>
      <c r="B11" s="6">
        <v>-62377954</v>
      </c>
      <c r="C11" s="6">
        <v>-10279304</v>
      </c>
      <c r="D11" s="6">
        <v>-446971</v>
      </c>
      <c r="E11" s="6">
        <v>-3483772</v>
      </c>
      <c r="F11" s="6">
        <v>-687342</v>
      </c>
      <c r="G11" s="6">
        <v>-4249550</v>
      </c>
      <c r="H11" s="6">
        <v>-22347718</v>
      </c>
      <c r="I11" s="9">
        <v>-63487467</v>
      </c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25">
      <c r="A12" s="1"/>
      <c r="B12" s="15">
        <f t="shared" ref="B12:I12" si="0">SUM(B6:B11)</f>
        <v>594733637</v>
      </c>
      <c r="C12" s="15">
        <f t="shared" si="0"/>
        <v>908416288</v>
      </c>
      <c r="D12" s="15">
        <f t="shared" si="0"/>
        <v>801282933</v>
      </c>
      <c r="E12" s="15">
        <f t="shared" si="0"/>
        <v>343803755</v>
      </c>
      <c r="F12" s="15">
        <f t="shared" si="0"/>
        <v>247548094</v>
      </c>
      <c r="G12" s="15">
        <f t="shared" si="0"/>
        <v>1206585645</v>
      </c>
      <c r="H12" s="15">
        <f t="shared" si="0"/>
        <v>507103483</v>
      </c>
      <c r="I12" s="15">
        <f t="shared" si="0"/>
        <v>430284129</v>
      </c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25">
      <c r="A14" s="3" t="s">
        <v>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x14ac:dyDescent="0.25">
      <c r="A15" s="20" t="s">
        <v>24</v>
      </c>
      <c r="B15" s="6">
        <v>-301030134</v>
      </c>
      <c r="C15" s="6">
        <v>-1468364629</v>
      </c>
      <c r="D15" s="6">
        <v>-454678899</v>
      </c>
      <c r="E15" s="6">
        <v>-299337556</v>
      </c>
      <c r="F15" s="6">
        <v>-201608490</v>
      </c>
      <c r="G15" s="6">
        <v>-1190290884</v>
      </c>
      <c r="H15" s="6">
        <v>-141861872</v>
      </c>
      <c r="I15" s="9">
        <v>-303111641</v>
      </c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25">
      <c r="A16" s="17" t="s">
        <v>28</v>
      </c>
      <c r="B16" s="6">
        <v>-2920754625</v>
      </c>
      <c r="C16" s="6">
        <v>2920754625</v>
      </c>
      <c r="D16" s="6">
        <v>50000</v>
      </c>
      <c r="E16" s="6">
        <v>0</v>
      </c>
      <c r="F16" s="6">
        <v>0</v>
      </c>
      <c r="G16" s="6">
        <v>0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25">
      <c r="A17" s="17" t="s">
        <v>32</v>
      </c>
      <c r="B17" s="6">
        <v>0</v>
      </c>
      <c r="C17" s="6">
        <v>0</v>
      </c>
      <c r="D17" s="6">
        <v>0</v>
      </c>
      <c r="E17" s="6">
        <v>-2439837</v>
      </c>
      <c r="F17" s="6">
        <v>0</v>
      </c>
      <c r="G17" s="6">
        <v>-8202800</v>
      </c>
      <c r="H17" s="6">
        <v>-8867016</v>
      </c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25">
      <c r="A18" s="1"/>
      <c r="B18" s="15">
        <f t="shared" ref="B18:I18" si="1">SUM(B15:B17)</f>
        <v>-3221784759</v>
      </c>
      <c r="C18" s="15">
        <f t="shared" si="1"/>
        <v>1452389996</v>
      </c>
      <c r="D18" s="15">
        <f t="shared" si="1"/>
        <v>-454628899</v>
      </c>
      <c r="E18" s="15">
        <f t="shared" si="1"/>
        <v>-301777393</v>
      </c>
      <c r="F18" s="15">
        <f t="shared" si="1"/>
        <v>-201608490</v>
      </c>
      <c r="G18" s="15">
        <f t="shared" si="1"/>
        <v>-1198493684</v>
      </c>
      <c r="H18" s="15">
        <f t="shared" si="1"/>
        <v>-150728888</v>
      </c>
      <c r="I18" s="15">
        <f t="shared" si="1"/>
        <v>-303111641</v>
      </c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A20" s="3" t="s">
        <v>36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5.75" customHeight="1" x14ac:dyDescent="0.25">
      <c r="A21" s="17" t="s">
        <v>39</v>
      </c>
      <c r="B21" s="6">
        <v>-264669539</v>
      </c>
      <c r="C21" s="6">
        <v>-40612948</v>
      </c>
      <c r="D21" s="6">
        <v>0</v>
      </c>
      <c r="E21" s="6">
        <v>0</v>
      </c>
      <c r="F21" s="6">
        <v>0</v>
      </c>
      <c r="G21" s="6">
        <v>136527000</v>
      </c>
      <c r="H21" s="6">
        <f>-224438000-80208410</f>
        <v>-304646410</v>
      </c>
      <c r="I21" s="9">
        <v>-166967566</v>
      </c>
      <c r="J21" s="6"/>
      <c r="K21" s="6"/>
      <c r="L21" s="6"/>
      <c r="M21" s="6"/>
      <c r="N21" s="6"/>
      <c r="O21" s="6"/>
      <c r="P21" s="6"/>
      <c r="Q21" s="6"/>
      <c r="R21" s="6"/>
    </row>
    <row r="22" spans="1:18" ht="15.75" customHeight="1" x14ac:dyDescent="0.25">
      <c r="A22" s="17" t="s">
        <v>42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300000000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5.75" customHeight="1" x14ac:dyDescent="0.25">
      <c r="A23" s="17" t="s">
        <v>45</v>
      </c>
      <c r="B23" s="6">
        <v>1900412970</v>
      </c>
      <c r="C23" s="6">
        <v>-1681636210</v>
      </c>
      <c r="D23" s="6">
        <v>-50000</v>
      </c>
      <c r="E23" s="6">
        <v>0</v>
      </c>
      <c r="F23" s="6">
        <v>0</v>
      </c>
      <c r="G23" s="6">
        <v>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5.75" customHeight="1" x14ac:dyDescent="0.25">
      <c r="A24" s="17" t="s">
        <v>47</v>
      </c>
      <c r="B24" s="6">
        <v>490392110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5.75" customHeight="1" x14ac:dyDescent="0.25">
      <c r="A25" s="17" t="s">
        <v>50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-436527000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5.75" customHeight="1" x14ac:dyDescent="0.25">
      <c r="A26" s="17" t="s">
        <v>52</v>
      </c>
      <c r="B26" s="6">
        <v>0</v>
      </c>
      <c r="C26" s="6">
        <v>-589818393</v>
      </c>
      <c r="D26" s="6">
        <v>-349805643</v>
      </c>
      <c r="E26" s="6">
        <v>0</v>
      </c>
      <c r="F26" s="6">
        <v>0</v>
      </c>
      <c r="G26" s="6">
        <v>0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5.75" customHeight="1" x14ac:dyDescent="0.25">
      <c r="A27" s="17" t="s">
        <v>54</v>
      </c>
      <c r="B27" s="6">
        <v>490392110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5.75" customHeight="1" x14ac:dyDescent="0.25">
      <c r="A28" s="17" t="s">
        <v>57</v>
      </c>
      <c r="B28" s="6">
        <v>-39287430</v>
      </c>
      <c r="C28" s="6">
        <v>-39287430</v>
      </c>
      <c r="D28" s="6">
        <v>-39287430</v>
      </c>
      <c r="E28" s="6">
        <v>-39287430</v>
      </c>
      <c r="F28" s="6">
        <v>0</v>
      </c>
      <c r="G28" s="6">
        <v>-39287432</v>
      </c>
      <c r="H28" s="6">
        <v>-19643715</v>
      </c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5.75" customHeight="1" x14ac:dyDescent="0.25">
      <c r="A29" s="1"/>
      <c r="B29" s="15">
        <f t="shared" ref="B29:I29" si="2">SUM(B21:B28)</f>
        <v>2577240221</v>
      </c>
      <c r="C29" s="15">
        <f t="shared" si="2"/>
        <v>-2351354981</v>
      </c>
      <c r="D29" s="15">
        <f t="shared" si="2"/>
        <v>-389143073</v>
      </c>
      <c r="E29" s="15">
        <f t="shared" si="2"/>
        <v>-39287430</v>
      </c>
      <c r="F29" s="15">
        <f t="shared" si="2"/>
        <v>0</v>
      </c>
      <c r="G29" s="15">
        <f t="shared" si="2"/>
        <v>-39287432</v>
      </c>
      <c r="H29" s="15">
        <f t="shared" si="2"/>
        <v>-324290125</v>
      </c>
      <c r="I29" s="15">
        <f t="shared" si="2"/>
        <v>-166967566</v>
      </c>
      <c r="J29" s="6"/>
      <c r="K29" s="6"/>
      <c r="L29" s="6"/>
      <c r="M29" s="6"/>
      <c r="N29" s="6"/>
      <c r="O29" s="6"/>
      <c r="P29" s="6"/>
      <c r="Q29" s="6"/>
      <c r="R29" s="6"/>
    </row>
    <row r="30" spans="1:18" ht="15.75" customHeight="1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5.75" customHeight="1" x14ac:dyDescent="0.25">
      <c r="A31" s="1" t="s">
        <v>62</v>
      </c>
      <c r="B31" s="25">
        <f t="shared" ref="B31:I31" si="3">SUM(B12,B18,B29)</f>
        <v>-49810901</v>
      </c>
      <c r="C31" s="25">
        <f t="shared" si="3"/>
        <v>9451303</v>
      </c>
      <c r="D31" s="25">
        <f t="shared" si="3"/>
        <v>-42489039</v>
      </c>
      <c r="E31" s="25">
        <f t="shared" si="3"/>
        <v>2738932</v>
      </c>
      <c r="F31" s="25">
        <f t="shared" si="3"/>
        <v>45939604</v>
      </c>
      <c r="G31" s="25">
        <f t="shared" si="3"/>
        <v>-31195471</v>
      </c>
      <c r="H31" s="25">
        <f t="shared" si="3"/>
        <v>32084470</v>
      </c>
      <c r="I31" s="25">
        <f t="shared" si="3"/>
        <v>-39795078</v>
      </c>
      <c r="J31" s="6"/>
      <c r="K31" s="6"/>
      <c r="L31" s="6"/>
      <c r="M31" s="6"/>
      <c r="N31" s="6"/>
      <c r="O31" s="6"/>
      <c r="P31" s="6"/>
      <c r="Q31" s="6"/>
      <c r="R31" s="6"/>
    </row>
    <row r="32" spans="1:18" ht="15.75" customHeight="1" x14ac:dyDescent="0.25">
      <c r="A32" s="19" t="s">
        <v>64</v>
      </c>
      <c r="B32" s="6">
        <v>91933212</v>
      </c>
      <c r="C32" s="6">
        <v>42122311</v>
      </c>
      <c r="D32" s="6">
        <v>51573613</v>
      </c>
      <c r="E32" s="6">
        <v>9084574</v>
      </c>
      <c r="F32" s="6">
        <v>11823506</v>
      </c>
      <c r="G32" s="6">
        <v>57763110</v>
      </c>
      <c r="H32" s="6">
        <v>26567639</v>
      </c>
      <c r="I32" s="9">
        <v>58684527</v>
      </c>
      <c r="J32" s="6"/>
      <c r="K32" s="6"/>
      <c r="L32" s="6"/>
      <c r="M32" s="6"/>
      <c r="N32" s="6"/>
      <c r="O32" s="6"/>
      <c r="P32" s="6"/>
      <c r="Q32" s="6"/>
      <c r="R32" s="6"/>
    </row>
    <row r="33" spans="1:18" ht="15.75" customHeight="1" x14ac:dyDescent="0.25">
      <c r="A33" s="26" t="s">
        <v>66</v>
      </c>
      <c r="B33" s="25"/>
      <c r="C33" s="25"/>
      <c r="D33" s="25"/>
      <c r="E33" s="25"/>
      <c r="F33" s="25"/>
      <c r="G33" s="25"/>
      <c r="H33" s="27">
        <v>32418</v>
      </c>
      <c r="I33" s="27">
        <v>33692</v>
      </c>
      <c r="J33" s="6"/>
      <c r="K33" s="6"/>
      <c r="L33" s="6"/>
      <c r="M33" s="6"/>
      <c r="N33" s="6"/>
      <c r="O33" s="6"/>
      <c r="P33" s="6"/>
      <c r="Q33" s="6"/>
      <c r="R33" s="6"/>
    </row>
    <row r="34" spans="1:18" ht="15.75" customHeight="1" x14ac:dyDescent="0.25">
      <c r="A34" s="3" t="s">
        <v>68</v>
      </c>
      <c r="B34" s="25">
        <f t="shared" ref="B34:G34" si="4">SUM(B31:B32)</f>
        <v>42122311</v>
      </c>
      <c r="C34" s="25">
        <f t="shared" si="4"/>
        <v>51573614</v>
      </c>
      <c r="D34" s="25">
        <f t="shared" si="4"/>
        <v>9084574</v>
      </c>
      <c r="E34" s="25">
        <f t="shared" si="4"/>
        <v>11823506</v>
      </c>
      <c r="F34" s="25">
        <f t="shared" si="4"/>
        <v>57763110</v>
      </c>
      <c r="G34" s="25">
        <f t="shared" si="4"/>
        <v>26567639</v>
      </c>
      <c r="H34" s="25">
        <f t="shared" ref="H34:I34" si="5">SUM(H31:H33)</f>
        <v>58684527</v>
      </c>
      <c r="I34" s="25">
        <f t="shared" si="5"/>
        <v>18923141</v>
      </c>
      <c r="J34" s="6"/>
      <c r="K34" s="6"/>
      <c r="L34" s="6"/>
      <c r="M34" s="6"/>
      <c r="N34" s="6"/>
      <c r="O34" s="6"/>
      <c r="P34" s="6"/>
      <c r="Q34" s="6"/>
      <c r="R34" s="6"/>
    </row>
    <row r="35" spans="1:18" ht="15.75" customHeight="1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5.75" customHeight="1" x14ac:dyDescent="0.25">
      <c r="A36" s="3" t="s">
        <v>72</v>
      </c>
      <c r="B36" s="28">
        <f>B12/('1'!B37/10)</f>
        <v>2.5106972343800371</v>
      </c>
      <c r="C36" s="28">
        <f>C12/('1'!C37/10)</f>
        <v>3.6656485366486193</v>
      </c>
      <c r="D36" s="28">
        <f>D12/('1'!D37/10)</f>
        <v>3.2333431815271059</v>
      </c>
      <c r="E36" s="28">
        <f>E12/('1'!E37/10)</f>
        <v>1.3873196111275037</v>
      </c>
      <c r="F36" s="28">
        <f>F12/('1'!F37/10)</f>
        <v>0.99890801222759984</v>
      </c>
      <c r="G36" s="28">
        <f>G12/('1'!G37/10)</f>
        <v>4.0573532331850783</v>
      </c>
      <c r="H36" s="28">
        <f>H12/('1'!H37/10)</f>
        <v>1.4210194173641832</v>
      </c>
      <c r="I36" s="28">
        <f>I12/('1'!I37/10)</f>
        <v>1.0961400882937107</v>
      </c>
      <c r="J36" s="6"/>
      <c r="K36" s="6"/>
      <c r="L36" s="6"/>
      <c r="M36" s="6"/>
      <c r="N36" s="6"/>
      <c r="O36" s="6"/>
      <c r="P36" s="6"/>
      <c r="Q36" s="6"/>
      <c r="R36" s="6"/>
    </row>
    <row r="37" spans="1:18" ht="15.75" customHeight="1" x14ac:dyDescent="0.25">
      <c r="A37" s="3" t="s">
        <v>74</v>
      </c>
      <c r="B37" s="6">
        <f>'1'!B37/10</f>
        <v>236879871</v>
      </c>
      <c r="C37" s="6">
        <f>'1'!C37/10</f>
        <v>247818709</v>
      </c>
      <c r="D37" s="6">
        <f>'1'!D37/10</f>
        <v>247818709</v>
      </c>
      <c r="E37" s="6">
        <f>'1'!E37/10</f>
        <v>247818709</v>
      </c>
      <c r="F37" s="6">
        <f>'1'!F37/10</f>
        <v>247818709</v>
      </c>
      <c r="G37" s="6">
        <f>'1'!G37/10</f>
        <v>297382450</v>
      </c>
      <c r="H37" s="6">
        <f>'1'!H37/10</f>
        <v>356858940</v>
      </c>
      <c r="I37" s="6">
        <f>'1'!I37/10</f>
        <v>392544834</v>
      </c>
      <c r="J37" s="6"/>
      <c r="K37" s="6"/>
      <c r="L37" s="6"/>
      <c r="M37" s="6"/>
      <c r="N37" s="6"/>
      <c r="O37" s="6"/>
      <c r="P37" s="6"/>
      <c r="Q37" s="6"/>
      <c r="R37" s="6"/>
    </row>
    <row r="38" spans="1:18" ht="15.75" customHeight="1" x14ac:dyDescent="0.25"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5.75" customHeight="1" x14ac:dyDescent="0.25"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5.75" customHeight="1" x14ac:dyDescent="0.25"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5.75" customHeight="1" x14ac:dyDescent="0.25"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5.75" customHeight="1" x14ac:dyDescent="0.25"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5.75" customHeight="1" x14ac:dyDescent="0.25"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5.75" customHeight="1" x14ac:dyDescent="0.25"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5.75" customHeight="1" x14ac:dyDescent="0.25"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5.75" customHeight="1" x14ac:dyDescent="0.25"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5.75" customHeight="1" x14ac:dyDescent="0.25"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5.75" customHeight="1" x14ac:dyDescent="0.25"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9:18" ht="15.75" customHeight="1" x14ac:dyDescent="0.25"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9:18" ht="15.75" customHeight="1" x14ac:dyDescent="0.25"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9:18" ht="15.75" customHeight="1" x14ac:dyDescent="0.25"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9:18" ht="15.75" customHeight="1" x14ac:dyDescent="0.25"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9:18" ht="15.75" customHeight="1" x14ac:dyDescent="0.25"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9:18" ht="15.75" customHeight="1" x14ac:dyDescent="0.25"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9:18" ht="15.75" customHeight="1" x14ac:dyDescent="0.25"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9:18" ht="15.75" customHeight="1" x14ac:dyDescent="0.25"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9:18" ht="15.75" customHeight="1" x14ac:dyDescent="0.25"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9:18" ht="15.75" customHeight="1" x14ac:dyDescent="0.25"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9:18" ht="15.75" customHeight="1" x14ac:dyDescent="0.25"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9:18" ht="15.75" customHeight="1" x14ac:dyDescent="0.25"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9:18" ht="15.75" customHeight="1" x14ac:dyDescent="0.25"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9:18" ht="15.75" customHeight="1" x14ac:dyDescent="0.25"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9:18" ht="15.75" customHeight="1" x14ac:dyDescent="0.25"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9:18" ht="15.75" customHeight="1" x14ac:dyDescent="0.25"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9:18" ht="15.75" customHeight="1" x14ac:dyDescent="0.25"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9:18" ht="15.75" customHeight="1" x14ac:dyDescent="0.25"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9:18" ht="15.75" customHeight="1" x14ac:dyDescent="0.25"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9:18" ht="15.75" customHeight="1" x14ac:dyDescent="0.25"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9:18" ht="15.75" customHeight="1" x14ac:dyDescent="0.25"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9:18" ht="15.75" customHeight="1" x14ac:dyDescent="0.25"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9:18" ht="15.75" customHeight="1" x14ac:dyDescent="0.25"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9:18" ht="15.75" customHeight="1" x14ac:dyDescent="0.25"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9:18" ht="15.75" customHeight="1" x14ac:dyDescent="0.25"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9:18" ht="15.75" customHeight="1" x14ac:dyDescent="0.25"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9:18" ht="15.75" customHeight="1" x14ac:dyDescent="0.25"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9:18" ht="15.75" customHeight="1" x14ac:dyDescent="0.25"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9:18" ht="15.75" customHeight="1" x14ac:dyDescent="0.2"/>
    <row r="78" spans="9:18" ht="15.75" customHeight="1" x14ac:dyDescent="0.2"/>
    <row r="79" spans="9:18" ht="15.75" customHeight="1" x14ac:dyDescent="0.2"/>
    <row r="80" spans="9:1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9" x14ac:dyDescent="0.25">
      <c r="A1" s="1" t="s">
        <v>0</v>
      </c>
    </row>
    <row r="2" spans="1:9" x14ac:dyDescent="0.25">
      <c r="A2" s="1" t="s">
        <v>76</v>
      </c>
    </row>
    <row r="3" spans="1:9" x14ac:dyDescent="0.25">
      <c r="A3" s="2" t="s">
        <v>2</v>
      </c>
    </row>
    <row r="4" spans="1:9" ht="15.75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30"/>
    </row>
    <row r="5" spans="1:9" x14ac:dyDescent="0.25">
      <c r="A5" s="2" t="s">
        <v>77</v>
      </c>
      <c r="B5" s="31">
        <f>'2'!B22/'1'!B18</f>
        <v>9.4668968790399613E-2</v>
      </c>
      <c r="C5" s="31">
        <f>'2'!C22/'1'!C18</f>
        <v>0.17860597685250723</v>
      </c>
      <c r="D5" s="31">
        <f>'2'!D22/'1'!D18</f>
        <v>6.0091343818503652E-2</v>
      </c>
      <c r="E5" s="31">
        <f>'2'!E22/'1'!E18</f>
        <v>7.6771529102286707E-3</v>
      </c>
      <c r="F5" s="31">
        <f>'2'!F22/'1'!F18</f>
        <v>-3.4471132465693735E-2</v>
      </c>
      <c r="G5" s="31">
        <f>'2'!G22/'1'!G18</f>
        <v>4.4551046040224182E-2</v>
      </c>
      <c r="H5" s="31">
        <f>'2'!H22/'1'!H18</f>
        <v>2.7553158202898286E-2</v>
      </c>
    </row>
    <row r="6" spans="1:9" x14ac:dyDescent="0.25">
      <c r="A6" s="2" t="s">
        <v>78</v>
      </c>
      <c r="B6" s="31">
        <f>'2'!B22/'1'!B36</f>
        <v>0.16510468254725316</v>
      </c>
      <c r="C6" s="31">
        <f>'2'!C22/'1'!C36</f>
        <v>0.20980639424633957</v>
      </c>
      <c r="D6" s="31">
        <f>'2'!D22/'1'!D36</f>
        <v>6.6614601765785805E-2</v>
      </c>
      <c r="E6" s="31">
        <f>'2'!E22/'1'!E36</f>
        <v>8.5202463564121415E-3</v>
      </c>
      <c r="F6" s="31">
        <f>'2'!F22/'1'!F36</f>
        <v>-3.834129398086273E-2</v>
      </c>
      <c r="G6" s="31">
        <f>'2'!G22/'1'!G36</f>
        <v>5.3364241711632454E-2</v>
      </c>
      <c r="H6" s="31">
        <f>'2'!H22/'1'!H36</f>
        <v>3.1518613081208659E-2</v>
      </c>
    </row>
    <row r="7" spans="1:9" x14ac:dyDescent="0.25">
      <c r="A7" s="2" t="s">
        <v>79</v>
      </c>
      <c r="B7" s="32">
        <v>0</v>
      </c>
      <c r="C7" s="32">
        <v>0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</row>
    <row r="8" spans="1:9" x14ac:dyDescent="0.25">
      <c r="A8" s="2" t="s">
        <v>80</v>
      </c>
      <c r="B8" s="33">
        <f>'1'!B10/'1'!B25</f>
        <v>1.3954498230835901</v>
      </c>
      <c r="C8" s="33">
        <f>'1'!C10/'1'!C25</f>
        <v>2.6649918621462962</v>
      </c>
      <c r="D8" s="33">
        <f>'1'!D10/'1'!D25</f>
        <v>3.9823655882760742</v>
      </c>
      <c r="E8" s="33">
        <f>'1'!E10/'1'!E25</f>
        <v>4.0732862528014344</v>
      </c>
      <c r="F8" s="33">
        <f>'1'!F10/'1'!F25</f>
        <v>3.739371167410698</v>
      </c>
      <c r="G8" s="33">
        <f>'1'!G10/'1'!G25</f>
        <v>1.833310323496149</v>
      </c>
      <c r="H8" s="33">
        <f>'1'!H10/'1'!H25</f>
        <v>2.6959966967414171</v>
      </c>
    </row>
    <row r="9" spans="1:9" x14ac:dyDescent="0.25">
      <c r="A9" s="2" t="s">
        <v>81</v>
      </c>
      <c r="B9" s="31">
        <f>'2'!B22/'2'!B5</f>
        <v>0.29586086484906449</v>
      </c>
      <c r="C9" s="31">
        <f>'2'!C22/'2'!C5</f>
        <v>0.34335806662748625</v>
      </c>
      <c r="D9" s="31">
        <f>'2'!D22/'2'!D5</f>
        <v>0.14528076897500727</v>
      </c>
      <c r="E9" s="31">
        <f>'2'!E22/'2'!E5</f>
        <v>2.4691880688158779E-2</v>
      </c>
      <c r="F9" s="31">
        <f>'2'!F22/'2'!F5</f>
        <v>-0.2064802541188096</v>
      </c>
      <c r="G9" s="31">
        <f>'2'!G22/'2'!G5</f>
        <v>0.10299356980964494</v>
      </c>
      <c r="H9" s="31">
        <f>'2'!H22/'2'!H5</f>
        <v>9.4250529961039789E-2</v>
      </c>
    </row>
    <row r="10" spans="1:9" x14ac:dyDescent="0.25">
      <c r="A10" s="2" t="s">
        <v>82</v>
      </c>
      <c r="B10" s="31">
        <f>'2'!B10/'2'!B5</f>
        <v>0.29982328280533732</v>
      </c>
      <c r="C10" s="31">
        <f>'2'!C10/'2'!C5</f>
        <v>0.34591794965954908</v>
      </c>
      <c r="D10" s="31">
        <f>'2'!D10/'2'!D5</f>
        <v>0.14528316606291047</v>
      </c>
      <c r="E10" s="31">
        <f>'2'!E10/'2'!E5</f>
        <v>2.6085767540486176E-2</v>
      </c>
      <c r="F10" s="31">
        <f>'2'!F10/'2'!F5</f>
        <v>-0.20600021286581097</v>
      </c>
      <c r="G10" s="31">
        <f>'2'!G10/'2'!G5</f>
        <v>0.10464324065015733</v>
      </c>
      <c r="H10" s="31">
        <f>'2'!H10/'2'!H5</f>
        <v>0.12105211515665334</v>
      </c>
    </row>
    <row r="11" spans="1:9" x14ac:dyDescent="0.25">
      <c r="A11" s="2" t="s">
        <v>83</v>
      </c>
      <c r="B11" s="31">
        <f>'2'!B22/('1'!B36)</f>
        <v>0.16510468254725316</v>
      </c>
      <c r="C11" s="31">
        <f>'2'!C22/('1'!C36)</f>
        <v>0.20980639424633957</v>
      </c>
      <c r="D11" s="31">
        <f>'2'!D22/('1'!D36)</f>
        <v>6.6614601765785805E-2</v>
      </c>
      <c r="E11" s="31">
        <f>'2'!E22/('1'!E36)</f>
        <v>8.5202463564121415E-3</v>
      </c>
      <c r="F11" s="31">
        <f>'2'!F22/('1'!F36)</f>
        <v>-3.834129398086273E-2</v>
      </c>
      <c r="G11" s="31">
        <f>'2'!G22/('1'!G36)</f>
        <v>5.3364241711632454E-2</v>
      </c>
      <c r="H11" s="31">
        <f>'2'!H22/('1'!H36)</f>
        <v>3.1518613081208659E-2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2020-04-12T16:14:31Z</dcterms:modified>
</cp:coreProperties>
</file>