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ramic\A\"/>
    </mc:Choice>
  </mc:AlternateContent>
  <bookViews>
    <workbookView xWindow="0" yWindow="0" windowWidth="20490" windowHeight="7650" activeTab="2"/>
  </bookViews>
  <sheets>
    <sheet name="1" sheetId="1" r:id="rId1"/>
    <sheet name="2" sheetId="17" r:id="rId2"/>
    <sheet name="3" sheetId="16" r:id="rId3"/>
    <sheet name="Ratio" sheetId="1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6" l="1"/>
  <c r="G42" i="16"/>
  <c r="F14" i="17"/>
  <c r="D13" i="16"/>
  <c r="D11" i="16"/>
  <c r="C30" i="17"/>
  <c r="C15" i="17"/>
  <c r="H57" i="1" l="1"/>
  <c r="H11" i="16"/>
  <c r="C48" i="1"/>
  <c r="H48" i="1"/>
  <c r="B24" i="1"/>
  <c r="B25" i="1"/>
  <c r="B21" i="17" l="1"/>
  <c r="C11" i="16" l="1"/>
  <c r="E11" i="16"/>
  <c r="F11" i="16"/>
  <c r="G11" i="16"/>
  <c r="B11" i="16"/>
  <c r="B14" i="17"/>
  <c r="C57" i="1"/>
  <c r="D57" i="1"/>
  <c r="E57" i="1"/>
  <c r="F57" i="1"/>
  <c r="G57" i="1"/>
  <c r="B57" i="1"/>
  <c r="C19" i="17" l="1"/>
  <c r="D19" i="17"/>
  <c r="E19" i="17"/>
  <c r="F19" i="17"/>
  <c r="G19" i="17"/>
  <c r="H19" i="17"/>
  <c r="B19" i="17"/>
  <c r="C14" i="17"/>
  <c r="D14" i="17"/>
  <c r="E14" i="17"/>
  <c r="G14" i="17"/>
  <c r="H14" i="17"/>
  <c r="C8" i="17"/>
  <c r="D8" i="17"/>
  <c r="E8" i="17"/>
  <c r="F8" i="17"/>
  <c r="G8" i="17"/>
  <c r="H8" i="17"/>
  <c r="B8" i="17"/>
  <c r="H38" i="16" l="1"/>
  <c r="H26" i="16"/>
  <c r="H27" i="17"/>
  <c r="H15" i="17"/>
  <c r="H41" i="1"/>
  <c r="H32" i="1"/>
  <c r="H56" i="1"/>
  <c r="H24" i="1"/>
  <c r="H15" i="1"/>
  <c r="H25" i="1" s="1"/>
  <c r="H46" i="16" l="1"/>
  <c r="H44" i="16"/>
  <c r="H50" i="1"/>
  <c r="H53" i="1" s="1"/>
  <c r="H21" i="17"/>
  <c r="H23" i="17" s="1"/>
  <c r="H28" i="17" s="1"/>
  <c r="H30" i="17" s="1"/>
  <c r="G46" i="16"/>
  <c r="D26" i="16"/>
  <c r="D28" i="16" s="1"/>
  <c r="G26" i="16"/>
  <c r="G38" i="16"/>
  <c r="C38" i="16"/>
  <c r="D38" i="16"/>
  <c r="D40" i="16" s="1"/>
  <c r="E38" i="16"/>
  <c r="F38" i="16"/>
  <c r="C26" i="16"/>
  <c r="E26" i="16"/>
  <c r="F26" i="16"/>
  <c r="B46" i="16"/>
  <c r="C42" i="16"/>
  <c r="C44" i="16" s="1"/>
  <c r="E46" i="16"/>
  <c r="B26" i="16"/>
  <c r="B38" i="16"/>
  <c r="G27" i="17"/>
  <c r="D15" i="17"/>
  <c r="D21" i="17" s="1"/>
  <c r="D23" i="17" s="1"/>
  <c r="E15" i="17"/>
  <c r="E21" i="17" s="1"/>
  <c r="E23" i="17" s="1"/>
  <c r="F15" i="17"/>
  <c r="F21" i="17" s="1"/>
  <c r="F23" i="17" s="1"/>
  <c r="C27" i="17"/>
  <c r="D27" i="17"/>
  <c r="E27" i="17"/>
  <c r="F27" i="17"/>
  <c r="B27" i="17"/>
  <c r="B15" i="17"/>
  <c r="B23" i="17" s="1"/>
  <c r="B41" i="1"/>
  <c r="C41" i="1"/>
  <c r="D41" i="1"/>
  <c r="E41" i="1"/>
  <c r="F41" i="1"/>
  <c r="G41" i="1"/>
  <c r="C32" i="1"/>
  <c r="D32" i="1"/>
  <c r="E32" i="1"/>
  <c r="F32" i="1"/>
  <c r="G32" i="1"/>
  <c r="C56" i="1"/>
  <c r="D48" i="1"/>
  <c r="E48" i="1"/>
  <c r="F48" i="1"/>
  <c r="F56" i="1" s="1"/>
  <c r="G48" i="1"/>
  <c r="G56" i="1" s="1"/>
  <c r="B48" i="1"/>
  <c r="B56" i="1" s="1"/>
  <c r="C24" i="1"/>
  <c r="D24" i="1"/>
  <c r="E24" i="1"/>
  <c r="D8" i="18" s="1"/>
  <c r="F24" i="1"/>
  <c r="G24" i="1"/>
  <c r="C15" i="1"/>
  <c r="D15" i="1"/>
  <c r="E15" i="1"/>
  <c r="F15" i="1"/>
  <c r="G15" i="1"/>
  <c r="B15" i="1"/>
  <c r="B32" i="1"/>
  <c r="B42" i="1" l="1"/>
  <c r="B50" i="1"/>
  <c r="E42" i="1"/>
  <c r="E25" i="1"/>
  <c r="D42" i="1"/>
  <c r="D7" i="18"/>
  <c r="E56" i="1"/>
  <c r="E8" i="18"/>
  <c r="C7" i="18"/>
  <c r="D56" i="1"/>
  <c r="G42" i="1"/>
  <c r="C42" i="1"/>
  <c r="D42" i="16"/>
  <c r="D44" i="16" s="1"/>
  <c r="D46" i="16"/>
  <c r="F42" i="16"/>
  <c r="F44" i="16" s="1"/>
  <c r="F46" i="16"/>
  <c r="C46" i="16"/>
  <c r="B10" i="18"/>
  <c r="C21" i="17"/>
  <c r="C23" i="17" s="1"/>
  <c r="C28" i="17" s="1"/>
  <c r="B28" i="17"/>
  <c r="B30" i="17" s="1"/>
  <c r="C25" i="1"/>
  <c r="B8" i="18"/>
  <c r="F42" i="1"/>
  <c r="D28" i="17"/>
  <c r="D30" i="17" s="1"/>
  <c r="C10" i="18"/>
  <c r="E28" i="17"/>
  <c r="E30" i="17" s="1"/>
  <c r="D10" i="18"/>
  <c r="D50" i="1"/>
  <c r="G15" i="17"/>
  <c r="G21" i="17" s="1"/>
  <c r="G23" i="17" s="1"/>
  <c r="G25" i="1"/>
  <c r="F8" i="18"/>
  <c r="F50" i="1"/>
  <c r="E7" i="18"/>
  <c r="F28" i="17"/>
  <c r="F30" i="17" s="1"/>
  <c r="E10" i="18"/>
  <c r="E50" i="1"/>
  <c r="E53" i="1" s="1"/>
  <c r="B42" i="16"/>
  <c r="B44" i="16" s="1"/>
  <c r="F25" i="1"/>
  <c r="D25" i="1"/>
  <c r="C8" i="18"/>
  <c r="G50" i="1"/>
  <c r="F7" i="18"/>
  <c r="C50" i="1"/>
  <c r="B7" i="18"/>
  <c r="E42" i="16"/>
  <c r="E44" i="16" s="1"/>
  <c r="G44" i="16"/>
  <c r="D53" i="1" l="1"/>
  <c r="F53" i="1"/>
  <c r="G53" i="1"/>
  <c r="B53" i="1"/>
  <c r="C53" i="1"/>
  <c r="B11" i="18"/>
  <c r="B6" i="18"/>
  <c r="B9" i="18"/>
  <c r="B5" i="18"/>
  <c r="G28" i="17"/>
  <c r="G30" i="17" s="1"/>
  <c r="F10" i="18"/>
  <c r="E9" i="18"/>
  <c r="E5" i="18"/>
  <c r="E11" i="18"/>
  <c r="E6" i="18"/>
  <c r="C11" i="18"/>
  <c r="C5" i="18"/>
  <c r="C6" i="18"/>
  <c r="C9" i="18"/>
  <c r="D9" i="18"/>
  <c r="D5" i="18"/>
  <c r="D11" i="18"/>
  <c r="D6" i="18"/>
  <c r="F6" i="18" l="1"/>
  <c r="F9" i="18"/>
  <c r="F5" i="18"/>
  <c r="F11" i="18"/>
</calcChain>
</file>

<file path=xl/sharedStrings.xml><?xml version="1.0" encoding="utf-8"?>
<sst xmlns="http://schemas.openxmlformats.org/spreadsheetml/2006/main" count="134" uniqueCount="109">
  <si>
    <t>Property, plant and equipment</t>
  </si>
  <si>
    <t>Intangible assets</t>
  </si>
  <si>
    <t>Capital work-in-progress</t>
  </si>
  <si>
    <t>Trade and other receivables</t>
  </si>
  <si>
    <t>Inventories</t>
  </si>
  <si>
    <t xml:space="preserve">Loan to disposed subsidiary </t>
  </si>
  <si>
    <t>Advances, deposits and prepayments</t>
  </si>
  <si>
    <t>Advance income tax</t>
  </si>
  <si>
    <t>Cash and cash equivalents</t>
  </si>
  <si>
    <t>Share capital</t>
  </si>
  <si>
    <t>Share premium</t>
  </si>
  <si>
    <t>Retained earnings</t>
  </si>
  <si>
    <t>Liabilities</t>
  </si>
  <si>
    <t>Borrowings</t>
  </si>
  <si>
    <t>Deferred tax liability</t>
  </si>
  <si>
    <t>Employees benefit payable</t>
  </si>
  <si>
    <t>Trade and other payables</t>
  </si>
  <si>
    <t>Accrued expenses</t>
  </si>
  <si>
    <t>Provision for income tax</t>
  </si>
  <si>
    <t>Other income</t>
  </si>
  <si>
    <t>Administrative expenses</t>
  </si>
  <si>
    <t>Marketing and selling expenses</t>
  </si>
  <si>
    <t>Finance income</t>
  </si>
  <si>
    <t>Finance expenses</t>
  </si>
  <si>
    <t>Net finance income</t>
  </si>
  <si>
    <t>Share of profit/(loss) of equity-accounted investees</t>
  </si>
  <si>
    <t>Contribution to  WPPF</t>
  </si>
  <si>
    <t>Current tax</t>
  </si>
  <si>
    <t>Deferred tax</t>
  </si>
  <si>
    <t>Cash receipts from customers</t>
  </si>
  <si>
    <t>Cash payments to suppliers and employees</t>
  </si>
  <si>
    <t>Interest received from bank deposit</t>
  </si>
  <si>
    <t>Income tax paid</t>
  </si>
  <si>
    <t>Acquisition of property, plant and equipment</t>
  </si>
  <si>
    <t>Sale of property, plant and equipment</t>
  </si>
  <si>
    <t>Disposal proceeds of subsidiary and associate</t>
  </si>
  <si>
    <t>Interest received from FDR</t>
  </si>
  <si>
    <t>Income from rental</t>
  </si>
  <si>
    <t>Dividend received</t>
  </si>
  <si>
    <t>Finance charges</t>
  </si>
  <si>
    <t>Avail/(repayment) of term loan</t>
  </si>
  <si>
    <t>Avail/(repayment) of short-term loan</t>
  </si>
  <si>
    <t>Dividend paid</t>
  </si>
  <si>
    <t>Unclaimed share application refund</t>
  </si>
  <si>
    <t xml:space="preserve">Loan realized from associate </t>
  </si>
  <si>
    <t>Adjustment related with non-controlling interest</t>
  </si>
  <si>
    <t>Equity-accounted investees</t>
  </si>
  <si>
    <t>Loan to associate</t>
  </si>
  <si>
    <t>Assets held for sale</t>
  </si>
  <si>
    <t>Liabilities held for sale</t>
  </si>
  <si>
    <t>Investment in shares of listed companies</t>
  </si>
  <si>
    <t>Provision for royalty and technical know-how fee</t>
  </si>
  <si>
    <t>-</t>
  </si>
  <si>
    <t>RAK Ceramics (Bangladesh) Limited</t>
  </si>
  <si>
    <t>Investment Property</t>
  </si>
  <si>
    <t>Debt to Equity</t>
  </si>
  <si>
    <t>Current Ratio</t>
  </si>
  <si>
    <t>Operating Margin</t>
  </si>
  <si>
    <t>Net Margin</t>
  </si>
  <si>
    <t>Impairment loss on trade receivable</t>
  </si>
  <si>
    <t>Loan to associates</t>
  </si>
  <si>
    <t>Investment in associate companies</t>
  </si>
  <si>
    <t>Adjustments related to non-controlling interests</t>
  </si>
  <si>
    <t>Net cash from operating activities of discontinued operation</t>
  </si>
  <si>
    <t xml:space="preserve">Net cash (used in)/from investing activities of continued operation </t>
  </si>
  <si>
    <t>Net cash used in investing activities of discontinued operation</t>
  </si>
  <si>
    <t>Net cash from operating activities of continued operation</t>
  </si>
  <si>
    <t>Net cash (used in)/from financing activities of continued operation</t>
  </si>
  <si>
    <t>As at year end</t>
  </si>
  <si>
    <t>ASSETS</t>
  </si>
  <si>
    <t>NON CURRENT ASSETS</t>
  </si>
  <si>
    <t>CURRENT ASSETS</t>
  </si>
  <si>
    <t>Liabilities and Capital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</si>
  <si>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</si>
  <si>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</si>
  <si>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</si>
  <si>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</si>
  <si>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</si>
  <si>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</si>
  <si>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</si>
  <si>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</si>
  <si>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</si>
  <si>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</si>
  <si>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</si>
  <si>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</si>
  <si>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</si>
  <si>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</si>
  <si>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</si>
  <si>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</si>
  <si>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</si>
  <si>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</si>
  <si>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</si>
  <si>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</si>
  <si>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</si>
  <si>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</si>
  <si>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r>
      <rPr>
        <b/>
        <u/>
        <sz val="10"/>
        <color theme="1"/>
        <rFont val="Calibri"/>
        <family val="2"/>
        <scheme val="minor"/>
      </rPr>
      <t xml:space="preserve">Net cash (used in)/from financing activities </t>
    </r>
    <r>
      <rPr>
        <b/>
        <u/>
        <sz val="11"/>
        <color theme="1"/>
        <rFont val="Calibri"/>
        <family val="2"/>
        <scheme val="minor"/>
      </rPr>
      <t>of discontinued operation</t>
    </r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</si>
  <si>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</si>
  <si>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</si>
  <si>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</si>
  <si>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</si>
  <si>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</si>
  <si>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</si>
  <si>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Ratios</t>
  </si>
  <si>
    <t>Return on Asset (ROA)</t>
  </si>
  <si>
    <t>Return on Equity (ROE)</t>
  </si>
  <si>
    <t>Return on Invested Capital (ROIC)</t>
  </si>
  <si>
    <t>Balance Sheet</t>
  </si>
  <si>
    <t>Income Statement</t>
  </si>
  <si>
    <t>Net cash from operating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</si>
</sst>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164" fontId="1" fillId="0" borderId="0" xfId="0" applyNumberFormat="1" applyFont="1"/>
    <xf numFmtId="41" fontId="0" fillId="0" borderId="0" xfId="0" applyNumberFormat="1" applyFont="1"/>
    <xf numFmtId="9" fontId="0" fillId="0" borderId="0" xfId="1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1" fontId="0" fillId="0" borderId="0" xfId="0" applyNumberFormat="1" applyAlignment="1">
      <alignment horizontal="right"/>
    </xf>
    <xf numFmtId="0" fontId="0" fillId="0" borderId="0" xfId="1" applyNumberFormat="1" applyFont="1"/>
    <xf numFmtId="3" fontId="0" fillId="0" borderId="0" xfId="0" applyNumberFormat="1" applyFont="1" applyAlignment="1">
      <alignment horizontal="right"/>
    </xf>
    <xf numFmtId="41" fontId="0" fillId="0" borderId="0" xfId="0" applyNumberFormat="1" applyBorder="1"/>
    <xf numFmtId="0" fontId="0" fillId="0" borderId="0" xfId="0" applyBorder="1"/>
    <xf numFmtId="0" fontId="0" fillId="0" borderId="0" xfId="0" applyFill="1"/>
    <xf numFmtId="10" fontId="0" fillId="0" borderId="0" xfId="1" applyNumberFormat="1" applyFont="1"/>
    <xf numFmtId="2" fontId="0" fillId="0" borderId="0" xfId="0" applyNumberFormat="1"/>
    <xf numFmtId="165" fontId="1" fillId="0" borderId="0" xfId="0" applyNumberFormat="1" applyFont="1"/>
    <xf numFmtId="3" fontId="0" fillId="0" borderId="0" xfId="1" applyNumberFormat="1" applyFont="1"/>
    <xf numFmtId="3" fontId="0" fillId="0" borderId="0" xfId="0" applyNumberFormat="1" applyFill="1" applyBorder="1"/>
    <xf numFmtId="41" fontId="0" fillId="0" borderId="0" xfId="0" applyNumberFormat="1" applyFill="1" applyBorder="1"/>
    <xf numFmtId="43" fontId="0" fillId="0" borderId="0" xfId="0" applyNumberFormat="1"/>
    <xf numFmtId="3" fontId="0" fillId="0" borderId="0" xfId="0" applyNumberFormat="1" applyBorder="1"/>
    <xf numFmtId="41" fontId="1" fillId="0" borderId="0" xfId="0" applyNumberFormat="1" applyFont="1" applyBorder="1"/>
    <xf numFmtId="164" fontId="1" fillId="0" borderId="0" xfId="0" applyNumberFormat="1" applyFont="1" applyBorder="1"/>
    <xf numFmtId="41" fontId="0" fillId="0" borderId="0" xfId="0" applyNumberFormat="1" applyFill="1"/>
    <xf numFmtId="41" fontId="1" fillId="0" borderId="0" xfId="0" applyNumberFormat="1" applyFont="1" applyFill="1"/>
    <xf numFmtId="41" fontId="0" fillId="0" borderId="0" xfId="0" applyNumberFormat="1" applyFont="1" applyFill="1"/>
    <xf numFmtId="3" fontId="0" fillId="0" borderId="0" xfId="0" applyNumberFormat="1" applyFill="1"/>
    <xf numFmtId="43" fontId="0" fillId="0" borderId="0" xfId="0" applyNumberFormat="1" applyFill="1"/>
    <xf numFmtId="0" fontId="0" fillId="0" borderId="0" xfId="0" applyFill="1" applyAlignment="1">
      <alignment horizontal="left" indent="1"/>
    </xf>
    <xf numFmtId="0" fontId="1" fillId="0" borderId="0" xfId="0" applyFont="1" applyFill="1"/>
    <xf numFmtId="0" fontId="0" fillId="0" borderId="0" xfId="0" applyFont="1" applyFill="1"/>
    <xf numFmtId="0" fontId="1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4" fillId="0" borderId="0" xfId="0" applyFont="1" applyFill="1"/>
    <xf numFmtId="0" fontId="0" fillId="0" borderId="0" xfId="0" applyFont="1"/>
    <xf numFmtId="0" fontId="1" fillId="0" borderId="0" xfId="0" applyNumberFormat="1" applyFont="1"/>
    <xf numFmtId="3" fontId="1" fillId="0" borderId="0" xfId="0" applyNumberFormat="1" applyFont="1" applyFill="1"/>
    <xf numFmtId="3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Normal="100" workbookViewId="0">
      <pane xSplit="1" ySplit="4" topLeftCell="G44" activePane="bottomRight" state="frozen"/>
      <selection pane="topRight" activeCell="B1" sqref="B1"/>
      <selection pane="bottomLeft" activeCell="A5" sqref="A5"/>
      <selection pane="bottomRight" activeCell="E53" sqref="E53"/>
    </sheetView>
  </sheetViews>
  <sheetFormatPr defaultRowHeight="15" x14ac:dyDescent="0.25"/>
  <cols>
    <col min="1" max="1" width="39.42578125" customWidth="1"/>
    <col min="2" max="2" width="15.28515625" bestFit="1" customWidth="1"/>
    <col min="3" max="4" width="15" bestFit="1" customWidth="1"/>
    <col min="5" max="6" width="16.28515625" bestFit="1" customWidth="1"/>
    <col min="7" max="7" width="16.28515625" style="11" bestFit="1" customWidth="1"/>
    <col min="8" max="12" width="16" bestFit="1" customWidth="1"/>
  </cols>
  <sheetData>
    <row r="1" spans="1:8" ht="15.75" x14ac:dyDescent="0.25">
      <c r="A1" s="10" t="s">
        <v>53</v>
      </c>
    </row>
    <row r="2" spans="1:8" ht="15.75" x14ac:dyDescent="0.25">
      <c r="A2" s="10" t="s">
        <v>106</v>
      </c>
    </row>
    <row r="3" spans="1:8" ht="15.75" x14ac:dyDescent="0.25">
      <c r="A3" s="10" t="s">
        <v>68</v>
      </c>
    </row>
    <row r="4" spans="1:8" x14ac:dyDescent="0.25">
      <c r="B4" s="45">
        <v>2012</v>
      </c>
      <c r="C4" s="45">
        <v>2013</v>
      </c>
      <c r="D4" s="45">
        <v>2014</v>
      </c>
      <c r="E4" s="45">
        <v>2015</v>
      </c>
      <c r="F4" s="45">
        <v>2016</v>
      </c>
      <c r="G4" s="45">
        <v>2017</v>
      </c>
      <c r="H4" s="45">
        <v>2018</v>
      </c>
    </row>
    <row r="5" spans="1:8" x14ac:dyDescent="0.25">
      <c r="A5" s="37" t="s">
        <v>69</v>
      </c>
    </row>
    <row r="6" spans="1:8" x14ac:dyDescent="0.25">
      <c r="A6" s="38" t="s">
        <v>70</v>
      </c>
      <c r="B6" s="4"/>
      <c r="C6" s="4"/>
      <c r="D6" s="4"/>
      <c r="E6" s="4"/>
      <c r="F6" s="4"/>
    </row>
    <row r="7" spans="1:8" x14ac:dyDescent="0.25">
      <c r="A7" s="2" t="s">
        <v>0</v>
      </c>
      <c r="B7" s="4">
        <v>3000994834</v>
      </c>
      <c r="C7" s="4">
        <v>2734360116</v>
      </c>
      <c r="D7" s="4">
        <v>2013734249</v>
      </c>
      <c r="E7" s="4">
        <v>2311590599</v>
      </c>
      <c r="F7" s="4">
        <v>4005119013</v>
      </c>
      <c r="G7" s="12">
        <v>3394940284</v>
      </c>
      <c r="H7" s="3">
        <v>3200651808</v>
      </c>
    </row>
    <row r="8" spans="1:8" x14ac:dyDescent="0.25">
      <c r="A8" s="2" t="s">
        <v>54</v>
      </c>
      <c r="B8" s="4"/>
      <c r="C8" s="4"/>
      <c r="D8" s="4"/>
      <c r="E8" s="4"/>
      <c r="F8" s="4"/>
      <c r="G8" s="12">
        <v>701681877</v>
      </c>
      <c r="H8" s="3">
        <v>691149776</v>
      </c>
    </row>
    <row r="9" spans="1:8" x14ac:dyDescent="0.25">
      <c r="A9" s="2" t="s">
        <v>46</v>
      </c>
      <c r="B9" s="4">
        <v>99935330</v>
      </c>
      <c r="C9" s="4">
        <v>87010905</v>
      </c>
      <c r="D9" s="4">
        <v>27987349</v>
      </c>
      <c r="E9" s="4">
        <v>0</v>
      </c>
      <c r="F9" s="4">
        <v>0</v>
      </c>
      <c r="G9" s="11" t="s">
        <v>52</v>
      </c>
    </row>
    <row r="10" spans="1:8" x14ac:dyDescent="0.25">
      <c r="A10" s="2" t="s">
        <v>1</v>
      </c>
      <c r="B10" s="4">
        <v>112670334</v>
      </c>
      <c r="C10" s="4">
        <v>106059779</v>
      </c>
      <c r="D10" s="3">
        <v>4815453</v>
      </c>
      <c r="E10" s="4">
        <v>6683955</v>
      </c>
      <c r="F10" s="4">
        <v>6740159</v>
      </c>
      <c r="G10" s="12">
        <v>5429027</v>
      </c>
      <c r="H10" s="3">
        <v>11916384</v>
      </c>
    </row>
    <row r="11" spans="1:8" x14ac:dyDescent="0.25">
      <c r="A11" s="2" t="s">
        <v>2</v>
      </c>
      <c r="B11" s="4">
        <v>30955703</v>
      </c>
      <c r="C11" s="4">
        <v>35091397</v>
      </c>
      <c r="D11" s="4">
        <v>289116566</v>
      </c>
      <c r="E11" s="4">
        <v>1545379710</v>
      </c>
      <c r="F11" s="4">
        <v>28726285</v>
      </c>
      <c r="G11" s="12">
        <v>41415719</v>
      </c>
      <c r="H11" s="3">
        <v>127781532</v>
      </c>
    </row>
    <row r="12" spans="1:8" x14ac:dyDescent="0.25">
      <c r="A12" s="2" t="s">
        <v>50</v>
      </c>
      <c r="B12" s="4">
        <v>2189065</v>
      </c>
      <c r="C12" s="4">
        <v>0</v>
      </c>
      <c r="D12" s="4">
        <v>0</v>
      </c>
      <c r="E12" s="4">
        <v>0</v>
      </c>
      <c r="F12" s="4">
        <v>0</v>
      </c>
      <c r="G12" s="11" t="s">
        <v>52</v>
      </c>
      <c r="H12" s="11" t="s">
        <v>52</v>
      </c>
    </row>
    <row r="13" spans="1:8" x14ac:dyDescent="0.25">
      <c r="A13" s="2" t="s">
        <v>47</v>
      </c>
      <c r="B13" s="4">
        <v>95204185</v>
      </c>
      <c r="C13" s="4">
        <v>59597389</v>
      </c>
      <c r="D13" s="4">
        <v>18193968</v>
      </c>
      <c r="E13" s="4">
        <v>0</v>
      </c>
      <c r="F13" s="4">
        <v>0</v>
      </c>
      <c r="G13" s="11" t="s">
        <v>52</v>
      </c>
      <c r="H13" s="11" t="s">
        <v>52</v>
      </c>
    </row>
    <row r="14" spans="1:8" x14ac:dyDescent="0.25">
      <c r="A14" s="2" t="s">
        <v>3</v>
      </c>
      <c r="C14" s="4">
        <v>0</v>
      </c>
      <c r="D14" s="4">
        <v>0</v>
      </c>
      <c r="E14" s="4">
        <v>148050000</v>
      </c>
      <c r="F14" s="4">
        <v>74025000</v>
      </c>
      <c r="G14" s="11" t="s">
        <v>52</v>
      </c>
      <c r="H14" s="11" t="s">
        <v>52</v>
      </c>
    </row>
    <row r="15" spans="1:8" x14ac:dyDescent="0.25">
      <c r="A15" s="1"/>
      <c r="B15" s="5">
        <f>SUM(B7:B14)</f>
        <v>3341949451</v>
      </c>
      <c r="C15" s="5">
        <f t="shared" ref="C15:H15" si="0">SUM(C7:C14)</f>
        <v>3022119586</v>
      </c>
      <c r="D15" s="5">
        <f t="shared" si="0"/>
        <v>2353847585</v>
      </c>
      <c r="E15" s="5">
        <f t="shared" si="0"/>
        <v>4011704264</v>
      </c>
      <c r="F15" s="5">
        <f t="shared" si="0"/>
        <v>4114610457</v>
      </c>
      <c r="G15" s="5">
        <f t="shared" si="0"/>
        <v>4143466907</v>
      </c>
      <c r="H15" s="5">
        <f t="shared" si="0"/>
        <v>4031499500</v>
      </c>
    </row>
    <row r="16" spans="1:8" x14ac:dyDescent="0.25">
      <c r="A16" s="38" t="s">
        <v>71</v>
      </c>
      <c r="B16" s="5"/>
      <c r="C16" s="5"/>
      <c r="D16" s="5"/>
      <c r="E16" s="5"/>
      <c r="F16" s="5"/>
      <c r="G16" s="12"/>
    </row>
    <row r="17" spans="1:13" x14ac:dyDescent="0.25">
      <c r="A17" s="2" t="s">
        <v>4</v>
      </c>
      <c r="B17" s="4">
        <v>1777888718</v>
      </c>
      <c r="C17" s="4">
        <v>1990139724</v>
      </c>
      <c r="D17" s="4">
        <v>1835354727</v>
      </c>
      <c r="E17" s="4">
        <v>2239844230</v>
      </c>
      <c r="F17" s="4">
        <v>2527507042</v>
      </c>
      <c r="G17" s="13">
        <v>2533703266</v>
      </c>
      <c r="H17" s="22">
        <v>3005616081</v>
      </c>
      <c r="I17" s="14"/>
      <c r="J17" s="14"/>
      <c r="K17" s="14"/>
      <c r="L17" s="14"/>
      <c r="M17" s="9"/>
    </row>
    <row r="18" spans="1:13" x14ac:dyDescent="0.25">
      <c r="A18" s="2" t="s">
        <v>3</v>
      </c>
      <c r="B18" s="4">
        <v>621510397</v>
      </c>
      <c r="C18" s="4">
        <v>560988386</v>
      </c>
      <c r="D18" s="4">
        <v>580719781</v>
      </c>
      <c r="E18" s="4">
        <v>638387373</v>
      </c>
      <c r="F18" s="4">
        <v>618841556</v>
      </c>
      <c r="G18" s="12">
        <v>590423877</v>
      </c>
      <c r="H18" s="22">
        <v>871791127</v>
      </c>
      <c r="I18" s="8"/>
      <c r="J18" s="8"/>
      <c r="K18" s="8"/>
      <c r="L18" s="8"/>
    </row>
    <row r="19" spans="1:13" x14ac:dyDescent="0.25">
      <c r="A19" s="2" t="s">
        <v>5</v>
      </c>
      <c r="B19" s="4">
        <v>4795815</v>
      </c>
      <c r="C19" s="4">
        <v>35606796</v>
      </c>
      <c r="D19" s="4">
        <v>40661640</v>
      </c>
      <c r="E19" s="4">
        <v>201898000</v>
      </c>
      <c r="F19" s="4">
        <v>201898000</v>
      </c>
      <c r="G19" s="11" t="s">
        <v>52</v>
      </c>
      <c r="H19" s="11" t="s">
        <v>52</v>
      </c>
    </row>
    <row r="20" spans="1:13" x14ac:dyDescent="0.25">
      <c r="A20" s="2" t="s">
        <v>6</v>
      </c>
      <c r="B20" s="4">
        <v>217599738</v>
      </c>
      <c r="C20" s="4">
        <v>231316170</v>
      </c>
      <c r="D20" s="4">
        <v>367057405</v>
      </c>
      <c r="E20" s="4">
        <v>340158392</v>
      </c>
      <c r="F20" s="4">
        <v>406247968</v>
      </c>
      <c r="G20" s="12">
        <v>309772083</v>
      </c>
      <c r="H20" s="3">
        <v>322820432</v>
      </c>
    </row>
    <row r="21" spans="1:13" x14ac:dyDescent="0.25">
      <c r="A21" s="2" t="s">
        <v>7</v>
      </c>
      <c r="B21" s="4">
        <v>1303890755</v>
      </c>
      <c r="C21" s="4">
        <v>1656003346</v>
      </c>
      <c r="D21" s="4">
        <v>2013796131</v>
      </c>
      <c r="E21" s="4">
        <v>2219806786</v>
      </c>
      <c r="F21" s="4">
        <v>2485841759</v>
      </c>
      <c r="G21" s="12">
        <v>2831624003</v>
      </c>
      <c r="H21" s="3">
        <v>3125317011</v>
      </c>
    </row>
    <row r="22" spans="1:13" x14ac:dyDescent="0.25">
      <c r="A22" s="2" t="s">
        <v>8</v>
      </c>
      <c r="B22" s="4">
        <v>988298905</v>
      </c>
      <c r="C22" s="4">
        <v>1493885366</v>
      </c>
      <c r="D22" s="4">
        <v>1473926142</v>
      </c>
      <c r="E22" s="4">
        <v>1101566520</v>
      </c>
      <c r="F22" s="4">
        <v>802643479</v>
      </c>
      <c r="G22" s="12">
        <v>1382359206</v>
      </c>
      <c r="H22" s="3">
        <v>829807227</v>
      </c>
    </row>
    <row r="23" spans="1:13" x14ac:dyDescent="0.25">
      <c r="A23" s="2" t="s">
        <v>48</v>
      </c>
      <c r="B23" s="4">
        <v>0</v>
      </c>
      <c r="C23" s="4">
        <v>0</v>
      </c>
      <c r="D23" s="4">
        <v>811614330</v>
      </c>
      <c r="E23" s="4">
        <v>0</v>
      </c>
      <c r="F23" s="4">
        <v>0</v>
      </c>
    </row>
    <row r="24" spans="1:13" x14ac:dyDescent="0.25">
      <c r="A24" s="1"/>
      <c r="B24" s="5">
        <f>SUM(B17:B23)</f>
        <v>4913984328</v>
      </c>
      <c r="C24" s="5">
        <f t="shared" ref="C24:H24" si="1">SUM(C17:C23)</f>
        <v>5967939788</v>
      </c>
      <c r="D24" s="5">
        <f t="shared" si="1"/>
        <v>7123130156</v>
      </c>
      <c r="E24" s="5">
        <f t="shared" si="1"/>
        <v>6741661301</v>
      </c>
      <c r="F24" s="5">
        <f t="shared" si="1"/>
        <v>7042979804</v>
      </c>
      <c r="G24" s="5">
        <f t="shared" si="1"/>
        <v>7647882435</v>
      </c>
      <c r="H24" s="5">
        <f t="shared" si="1"/>
        <v>8155351878</v>
      </c>
    </row>
    <row r="25" spans="1:13" x14ac:dyDescent="0.25">
      <c r="A25" s="1"/>
      <c r="B25" s="5">
        <f>SUM(B15,B24)</f>
        <v>8255933779</v>
      </c>
      <c r="C25" s="5">
        <f t="shared" ref="C25:H25" si="2">SUM(C15,C24)</f>
        <v>8990059374</v>
      </c>
      <c r="D25" s="5">
        <f t="shared" si="2"/>
        <v>9476977741</v>
      </c>
      <c r="E25" s="5">
        <f t="shared" si="2"/>
        <v>10753365565</v>
      </c>
      <c r="F25" s="5">
        <f t="shared" si="2"/>
        <v>11157590261</v>
      </c>
      <c r="G25" s="5">
        <f t="shared" si="2"/>
        <v>11791349342</v>
      </c>
      <c r="H25" s="5">
        <f t="shared" si="2"/>
        <v>12186851378</v>
      </c>
    </row>
    <row r="27" spans="1:13" ht="15.75" x14ac:dyDescent="0.25">
      <c r="A27" s="39" t="s">
        <v>72</v>
      </c>
    </row>
    <row r="28" spans="1:13" ht="15.75" x14ac:dyDescent="0.25">
      <c r="A28" s="40" t="s">
        <v>12</v>
      </c>
    </row>
    <row r="29" spans="1:13" x14ac:dyDescent="0.25">
      <c r="A29" s="38" t="s">
        <v>73</v>
      </c>
      <c r="B29" s="4"/>
      <c r="C29" s="4"/>
      <c r="D29" s="4"/>
      <c r="E29" s="4"/>
      <c r="F29" s="4"/>
      <c r="I29" s="8"/>
    </row>
    <row r="30" spans="1:13" x14ac:dyDescent="0.25">
      <c r="A30" s="2" t="s">
        <v>13</v>
      </c>
      <c r="B30" s="4">
        <v>18567275</v>
      </c>
      <c r="C30" s="4">
        <v>18483567</v>
      </c>
      <c r="D30" s="4">
        <v>0</v>
      </c>
      <c r="E30" s="4">
        <v>420624802</v>
      </c>
      <c r="F30" s="4">
        <v>594926064</v>
      </c>
      <c r="G30" s="12">
        <v>359163292</v>
      </c>
      <c r="H30" s="3">
        <v>88203349</v>
      </c>
    </row>
    <row r="31" spans="1:13" x14ac:dyDescent="0.25">
      <c r="A31" s="2" t="s">
        <v>14</v>
      </c>
      <c r="B31" s="4">
        <v>121162388</v>
      </c>
      <c r="C31" s="4">
        <v>94326905</v>
      </c>
      <c r="D31" s="4">
        <v>78418185</v>
      </c>
      <c r="E31" s="4">
        <v>75811194</v>
      </c>
      <c r="F31" s="4">
        <v>128416223</v>
      </c>
      <c r="G31" s="12">
        <v>178813760</v>
      </c>
      <c r="H31" s="3">
        <v>197934495</v>
      </c>
    </row>
    <row r="32" spans="1:13" x14ac:dyDescent="0.25">
      <c r="A32" s="1"/>
      <c r="B32" s="5">
        <f>SUM(B30:B31)</f>
        <v>139729663</v>
      </c>
      <c r="C32" s="5">
        <f t="shared" ref="C32:H32" si="3">SUM(C30:C31)</f>
        <v>112810472</v>
      </c>
      <c r="D32" s="5">
        <f t="shared" si="3"/>
        <v>78418185</v>
      </c>
      <c r="E32" s="5">
        <f t="shared" si="3"/>
        <v>496435996</v>
      </c>
      <c r="F32" s="5">
        <f t="shared" si="3"/>
        <v>723342287</v>
      </c>
      <c r="G32" s="5">
        <f t="shared" si="3"/>
        <v>537977052</v>
      </c>
      <c r="H32" s="5">
        <f t="shared" si="3"/>
        <v>286137844</v>
      </c>
    </row>
    <row r="33" spans="1:12" x14ac:dyDescent="0.25">
      <c r="A33" s="38" t="s">
        <v>74</v>
      </c>
      <c r="B33" s="5"/>
      <c r="C33" s="5"/>
      <c r="D33" s="5"/>
      <c r="E33" s="5"/>
      <c r="F33" s="5"/>
      <c r="G33" s="5"/>
      <c r="H33" s="5"/>
    </row>
    <row r="34" spans="1:12" x14ac:dyDescent="0.25">
      <c r="A34" s="2" t="s">
        <v>15</v>
      </c>
      <c r="B34" s="4">
        <v>21856218</v>
      </c>
      <c r="C34" s="4">
        <v>30621832</v>
      </c>
      <c r="D34" s="4">
        <v>71171343</v>
      </c>
      <c r="E34" s="4">
        <v>26224135</v>
      </c>
      <c r="F34" s="4">
        <v>3458783</v>
      </c>
      <c r="G34" s="11" t="s">
        <v>52</v>
      </c>
    </row>
    <row r="35" spans="1:12" x14ac:dyDescent="0.25">
      <c r="A35" s="2" t="s">
        <v>13</v>
      </c>
      <c r="B35" s="4">
        <v>389152953</v>
      </c>
      <c r="C35" s="4">
        <v>463219346</v>
      </c>
      <c r="D35" s="4">
        <v>323755163</v>
      </c>
      <c r="E35" s="4">
        <v>771119369</v>
      </c>
      <c r="F35" s="4">
        <v>567719326</v>
      </c>
      <c r="G35" s="12">
        <v>548162038</v>
      </c>
      <c r="H35" s="3">
        <v>309652416</v>
      </c>
    </row>
    <row r="36" spans="1:12" x14ac:dyDescent="0.25">
      <c r="A36" s="2" t="s">
        <v>16</v>
      </c>
      <c r="B36" s="4">
        <v>197523746</v>
      </c>
      <c r="C36" s="4">
        <v>278661728</v>
      </c>
      <c r="D36" s="4">
        <v>355096186</v>
      </c>
      <c r="E36" s="4">
        <v>640626199</v>
      </c>
      <c r="F36" s="4">
        <v>589425022</v>
      </c>
      <c r="G36" s="12">
        <v>573706416</v>
      </c>
      <c r="H36" s="3">
        <v>528659578</v>
      </c>
      <c r="I36" s="8"/>
      <c r="J36" s="8"/>
      <c r="K36" s="8"/>
      <c r="L36" s="8"/>
    </row>
    <row r="37" spans="1:12" x14ac:dyDescent="0.25">
      <c r="A37" s="2" t="s">
        <v>17</v>
      </c>
      <c r="B37" s="4">
        <v>172927231</v>
      </c>
      <c r="C37" s="4">
        <v>195958680</v>
      </c>
      <c r="D37" s="4">
        <v>190505273</v>
      </c>
      <c r="E37" s="4">
        <v>196618285</v>
      </c>
      <c r="F37" s="4">
        <v>275376870</v>
      </c>
      <c r="G37" s="12">
        <v>447661843</v>
      </c>
      <c r="H37" s="3">
        <v>531601160</v>
      </c>
    </row>
    <row r="38" spans="1:12" x14ac:dyDescent="0.25">
      <c r="A38" s="2" t="s">
        <v>18</v>
      </c>
      <c r="B38" s="4">
        <v>1455687469</v>
      </c>
      <c r="C38" s="4">
        <v>1840804871</v>
      </c>
      <c r="D38" s="4">
        <v>2182344567</v>
      </c>
      <c r="E38" s="4">
        <v>2583742941</v>
      </c>
      <c r="F38" s="4">
        <v>2886541590</v>
      </c>
      <c r="G38" s="12">
        <v>3227805110</v>
      </c>
      <c r="H38" s="3">
        <v>3537831853</v>
      </c>
    </row>
    <row r="39" spans="1:12" x14ac:dyDescent="0.25">
      <c r="A39" s="2" t="s">
        <v>51</v>
      </c>
      <c r="B39" s="4">
        <v>219094868</v>
      </c>
      <c r="C39" s="4">
        <v>225676743</v>
      </c>
      <c r="D39" s="4">
        <v>0</v>
      </c>
      <c r="E39" s="4">
        <v>0</v>
      </c>
      <c r="F39" s="4">
        <v>0</v>
      </c>
      <c r="G39" s="11" t="s">
        <v>52</v>
      </c>
      <c r="H39" s="11" t="s">
        <v>52</v>
      </c>
    </row>
    <row r="40" spans="1:12" x14ac:dyDescent="0.25">
      <c r="A40" s="2" t="s">
        <v>49</v>
      </c>
      <c r="B40" s="4">
        <v>0</v>
      </c>
      <c r="C40" s="4">
        <v>0</v>
      </c>
      <c r="D40" s="4">
        <v>415207329</v>
      </c>
      <c r="E40" s="4">
        <v>0</v>
      </c>
      <c r="F40" s="4">
        <v>0</v>
      </c>
      <c r="G40" s="11" t="s">
        <v>52</v>
      </c>
      <c r="H40" s="11" t="s">
        <v>52</v>
      </c>
    </row>
    <row r="41" spans="1:12" x14ac:dyDescent="0.25">
      <c r="A41" s="1"/>
      <c r="B41" s="5">
        <f>SUM(B34:B40)</f>
        <v>2456242485</v>
      </c>
      <c r="C41" s="5">
        <f t="shared" ref="C41:H41" si="4">SUM(C34:C40)</f>
        <v>3034943200</v>
      </c>
      <c r="D41" s="5">
        <f t="shared" si="4"/>
        <v>3538079861</v>
      </c>
      <c r="E41" s="5">
        <f t="shared" si="4"/>
        <v>4218330929</v>
      </c>
      <c r="F41" s="5">
        <f t="shared" si="4"/>
        <v>4322521591</v>
      </c>
      <c r="G41" s="5">
        <f t="shared" si="4"/>
        <v>4797335407</v>
      </c>
      <c r="H41" s="5">
        <f t="shared" si="4"/>
        <v>4907745007</v>
      </c>
    </row>
    <row r="42" spans="1:12" x14ac:dyDescent="0.25">
      <c r="A42" s="1"/>
      <c r="B42" s="5">
        <f>B41+B32</f>
        <v>2595972148</v>
      </c>
      <c r="C42" s="5">
        <f t="shared" ref="C42:G42" si="5">C41+C32</f>
        <v>3147753672</v>
      </c>
      <c r="D42" s="5">
        <f t="shared" si="5"/>
        <v>3616498046</v>
      </c>
      <c r="E42" s="5">
        <f t="shared" si="5"/>
        <v>4714766925</v>
      </c>
      <c r="F42" s="5">
        <f t="shared" si="5"/>
        <v>5045863878</v>
      </c>
      <c r="G42" s="5">
        <f t="shared" si="5"/>
        <v>5335312459</v>
      </c>
      <c r="H42" s="3">
        <v>5193882851</v>
      </c>
    </row>
    <row r="43" spans="1:12" x14ac:dyDescent="0.25">
      <c r="A43" s="1"/>
      <c r="B43" s="5"/>
      <c r="C43" s="5"/>
      <c r="D43" s="5"/>
      <c r="E43" s="5"/>
      <c r="F43" s="5"/>
      <c r="G43" s="5"/>
      <c r="H43" s="3"/>
    </row>
    <row r="44" spans="1:12" x14ac:dyDescent="0.25">
      <c r="A44" s="38" t="s">
        <v>75</v>
      </c>
      <c r="B44" s="4"/>
      <c r="C44" s="4"/>
      <c r="D44" s="4"/>
      <c r="E44" s="4"/>
      <c r="F44" s="4"/>
    </row>
    <row r="45" spans="1:12" x14ac:dyDescent="0.25">
      <c r="A45" s="2" t="s">
        <v>9</v>
      </c>
      <c r="B45" s="4">
        <v>2783889350</v>
      </c>
      <c r="C45" s="4">
        <v>3062278290</v>
      </c>
      <c r="D45" s="4">
        <v>3368506110</v>
      </c>
      <c r="E45" s="4">
        <v>3368506110</v>
      </c>
      <c r="F45" s="4">
        <v>3368506110</v>
      </c>
      <c r="G45" s="12">
        <v>3536931410</v>
      </c>
      <c r="H45" s="3">
        <v>3890624560</v>
      </c>
    </row>
    <row r="46" spans="1:12" x14ac:dyDescent="0.25">
      <c r="A46" s="2" t="s">
        <v>10</v>
      </c>
      <c r="B46" s="4">
        <v>1473647979</v>
      </c>
      <c r="C46" s="4">
        <v>1473647979</v>
      </c>
      <c r="D46" s="4">
        <v>1473647979</v>
      </c>
      <c r="E46" s="4">
        <v>1473647979</v>
      </c>
      <c r="F46" s="4">
        <v>1473647979</v>
      </c>
      <c r="G46" s="12">
        <v>1473647979</v>
      </c>
      <c r="H46" s="3">
        <v>1473647979</v>
      </c>
    </row>
    <row r="47" spans="1:12" x14ac:dyDescent="0.25">
      <c r="A47" s="2" t="s">
        <v>11</v>
      </c>
      <c r="B47" s="4">
        <v>1293599640</v>
      </c>
      <c r="C47" s="4">
        <v>1280045607</v>
      </c>
      <c r="D47" s="4">
        <v>1077275395</v>
      </c>
      <c r="E47" s="4">
        <v>1196443022</v>
      </c>
      <c r="F47" s="4">
        <v>1269570793</v>
      </c>
      <c r="G47" s="12">
        <v>1445455970</v>
      </c>
      <c r="H47" s="3">
        <v>1628694442</v>
      </c>
    </row>
    <row r="48" spans="1:12" x14ac:dyDescent="0.25">
      <c r="A48" s="1"/>
      <c r="B48" s="5">
        <f>SUM(B45:B47)</f>
        <v>5551136969</v>
      </c>
      <c r="C48" s="5">
        <f>SUM(C45:C47)</f>
        <v>5815971876</v>
      </c>
      <c r="D48" s="5">
        <f t="shared" ref="D48:G48" si="6">SUM(D45:D47)</f>
        <v>5919429484</v>
      </c>
      <c r="E48" s="5">
        <f t="shared" si="6"/>
        <v>6038597111</v>
      </c>
      <c r="F48" s="5">
        <f t="shared" si="6"/>
        <v>6111724882</v>
      </c>
      <c r="G48" s="5">
        <f t="shared" si="6"/>
        <v>6456035359</v>
      </c>
      <c r="H48" s="5">
        <f>SUM(H45:H47)</f>
        <v>6992966981</v>
      </c>
    </row>
    <row r="49" spans="1:8" x14ac:dyDescent="0.25">
      <c r="A49" s="38" t="s">
        <v>76</v>
      </c>
      <c r="B49" s="7">
        <v>108824662</v>
      </c>
      <c r="C49" s="7">
        <v>26333826</v>
      </c>
      <c r="D49" s="7">
        <v>-58949789</v>
      </c>
      <c r="E49" s="7">
        <v>1529</v>
      </c>
      <c r="F49" s="7">
        <v>1501</v>
      </c>
      <c r="G49" s="15">
        <v>1524</v>
      </c>
      <c r="H49" s="3">
        <v>1546</v>
      </c>
    </row>
    <row r="50" spans="1:8" x14ac:dyDescent="0.25">
      <c r="A50" s="1"/>
      <c r="B50" s="5">
        <f>SUM(B48:B49)</f>
        <v>5659961631</v>
      </c>
      <c r="C50" s="5">
        <f t="shared" ref="C50:H50" si="7">SUM(C48:C49)</f>
        <v>5842305702</v>
      </c>
      <c r="D50" s="5">
        <f t="shared" si="7"/>
        <v>5860479695</v>
      </c>
      <c r="E50" s="5">
        <f t="shared" si="7"/>
        <v>6038598640</v>
      </c>
      <c r="F50" s="5">
        <f t="shared" si="7"/>
        <v>6111726383</v>
      </c>
      <c r="G50" s="5">
        <f t="shared" si="7"/>
        <v>6456036883</v>
      </c>
      <c r="H50" s="5">
        <f t="shared" si="7"/>
        <v>6992968527</v>
      </c>
    </row>
    <row r="51" spans="1:8" x14ac:dyDescent="0.25">
      <c r="A51" s="1"/>
      <c r="B51" s="5"/>
      <c r="C51" s="5"/>
      <c r="D51" s="5"/>
      <c r="E51" s="5"/>
      <c r="F51" s="5"/>
      <c r="G51" s="5"/>
      <c r="H51" s="3"/>
    </row>
    <row r="52" spans="1:8" x14ac:dyDescent="0.25">
      <c r="A52" s="1"/>
      <c r="B52" s="5"/>
      <c r="C52" s="5"/>
      <c r="D52" s="5"/>
      <c r="E52" s="5"/>
      <c r="F52" s="5"/>
      <c r="G52" s="5"/>
      <c r="H52" s="3"/>
    </row>
    <row r="53" spans="1:8" x14ac:dyDescent="0.25">
      <c r="A53" s="1"/>
      <c r="B53" s="5">
        <f t="shared" ref="B53:H53" si="8">SUM(B42,B50)</f>
        <v>8255933779</v>
      </c>
      <c r="C53" s="5">
        <f t="shared" si="8"/>
        <v>8990059374</v>
      </c>
      <c r="D53" s="5">
        <f t="shared" si="8"/>
        <v>9476977741</v>
      </c>
      <c r="E53" s="5">
        <f t="shared" si="8"/>
        <v>10753365565</v>
      </c>
      <c r="F53" s="5">
        <f t="shared" si="8"/>
        <v>11157590261</v>
      </c>
      <c r="G53" s="5">
        <f t="shared" si="8"/>
        <v>11791349342</v>
      </c>
      <c r="H53" s="5">
        <f t="shared" si="8"/>
        <v>12186851378</v>
      </c>
    </row>
    <row r="55" spans="1:8" x14ac:dyDescent="0.25">
      <c r="E55" s="18"/>
      <c r="F55" s="18"/>
      <c r="G55"/>
    </row>
    <row r="56" spans="1:8" x14ac:dyDescent="0.25">
      <c r="A56" s="41" t="s">
        <v>77</v>
      </c>
      <c r="B56" s="25">
        <f t="shared" ref="B56:H56" si="9">B48/(B45/10)</f>
        <v>19.940221291482004</v>
      </c>
      <c r="C56" s="25">
        <f t="shared" si="9"/>
        <v>18.992303524445521</v>
      </c>
      <c r="D56" s="25">
        <f t="shared" si="9"/>
        <v>17.572862541133997</v>
      </c>
      <c r="E56" s="25">
        <f t="shared" si="9"/>
        <v>17.926632500601283</v>
      </c>
      <c r="F56" s="25">
        <f t="shared" si="9"/>
        <v>18.143725088864393</v>
      </c>
      <c r="G56" s="25">
        <f t="shared" si="9"/>
        <v>18.253210511085371</v>
      </c>
      <c r="H56" s="25">
        <f t="shared" si="9"/>
        <v>17.973893068212163</v>
      </c>
    </row>
    <row r="57" spans="1:8" x14ac:dyDescent="0.25">
      <c r="A57" s="41" t="s">
        <v>78</v>
      </c>
      <c r="B57" s="4">
        <f>B45/10</f>
        <v>278388935</v>
      </c>
      <c r="C57" s="4">
        <f t="shared" ref="C57:G57" si="10">C45/10</f>
        <v>306227829</v>
      </c>
      <c r="D57" s="4">
        <f t="shared" si="10"/>
        <v>336850611</v>
      </c>
      <c r="E57" s="4">
        <f t="shared" si="10"/>
        <v>336850611</v>
      </c>
      <c r="F57" s="4">
        <f t="shared" si="10"/>
        <v>336850611</v>
      </c>
      <c r="G57" s="4">
        <f t="shared" si="10"/>
        <v>353693141</v>
      </c>
      <c r="H57" s="4">
        <f>H45/10</f>
        <v>389062456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pane xSplit="1" ySplit="4" topLeftCell="F17" activePane="bottomRight" state="frozen"/>
      <selection pane="topRight" activeCell="B1" sqref="B1"/>
      <selection pane="bottomLeft" activeCell="A5" sqref="A5"/>
      <selection pane="bottomRight" activeCell="F15" sqref="F15"/>
    </sheetView>
  </sheetViews>
  <sheetFormatPr defaultRowHeight="15" x14ac:dyDescent="0.25"/>
  <cols>
    <col min="1" max="1" width="31.5703125" customWidth="1"/>
    <col min="2" max="6" width="15.140625" bestFit="1" customWidth="1"/>
    <col min="7" max="8" width="15" bestFit="1" customWidth="1"/>
    <col min="9" max="9" width="14.28515625" bestFit="1" customWidth="1"/>
  </cols>
  <sheetData>
    <row r="1" spans="1:15" ht="15.75" x14ac:dyDescent="0.25">
      <c r="A1" s="10" t="s">
        <v>53</v>
      </c>
    </row>
    <row r="2" spans="1:15" ht="15.75" x14ac:dyDescent="0.25">
      <c r="A2" s="10" t="s">
        <v>107</v>
      </c>
    </row>
    <row r="3" spans="1:15" ht="15.75" x14ac:dyDescent="0.25">
      <c r="A3" s="10" t="s">
        <v>68</v>
      </c>
    </row>
    <row r="4" spans="1:15" x14ac:dyDescent="0.25">
      <c r="A4" s="1"/>
      <c r="B4" s="21">
        <v>2012</v>
      </c>
      <c r="C4" s="21">
        <v>2013</v>
      </c>
      <c r="D4" s="21">
        <v>2014</v>
      </c>
      <c r="E4" s="21">
        <v>2015</v>
      </c>
      <c r="F4" s="21">
        <v>2016</v>
      </c>
      <c r="G4" s="21">
        <v>2017</v>
      </c>
      <c r="H4" s="21">
        <v>2018</v>
      </c>
    </row>
    <row r="6" spans="1:15" x14ac:dyDescent="0.25">
      <c r="A6" s="41" t="s">
        <v>79</v>
      </c>
      <c r="B6" s="16">
        <v>4908171279</v>
      </c>
      <c r="C6" s="16">
        <v>5169225208</v>
      </c>
      <c r="D6" s="16">
        <v>5047345373</v>
      </c>
      <c r="E6" s="16">
        <v>5059300403</v>
      </c>
      <c r="F6" s="16">
        <v>5661411578</v>
      </c>
      <c r="G6" s="26">
        <v>7067872487</v>
      </c>
      <c r="H6" s="26">
        <v>6830783735</v>
      </c>
    </row>
    <row r="7" spans="1:15" x14ac:dyDescent="0.25">
      <c r="A7" t="s">
        <v>80</v>
      </c>
      <c r="B7" s="16">
        <v>2979160088</v>
      </c>
      <c r="C7" s="16">
        <v>3073003258</v>
      </c>
      <c r="D7" s="16">
        <v>3072036921</v>
      </c>
      <c r="E7" s="16">
        <v>2896889441</v>
      </c>
      <c r="F7" s="16">
        <v>3252054966</v>
      </c>
      <c r="G7" s="16">
        <v>4251220093</v>
      </c>
      <c r="H7" s="26">
        <v>4315805600</v>
      </c>
      <c r="I7" s="4"/>
      <c r="J7" s="4"/>
      <c r="K7" s="4"/>
      <c r="L7" s="4"/>
      <c r="M7" s="4"/>
      <c r="N7" s="4"/>
    </row>
    <row r="8" spans="1:15" x14ac:dyDescent="0.25">
      <c r="A8" s="41" t="s">
        <v>81</v>
      </c>
      <c r="B8" s="27">
        <f>B6-B7</f>
        <v>1929011191</v>
      </c>
      <c r="C8" s="27">
        <f t="shared" ref="C8:H8" si="0">C6-C7</f>
        <v>2096221950</v>
      </c>
      <c r="D8" s="27">
        <f t="shared" si="0"/>
        <v>1975308452</v>
      </c>
      <c r="E8" s="27">
        <f t="shared" si="0"/>
        <v>2162410962</v>
      </c>
      <c r="F8" s="27">
        <f t="shared" si="0"/>
        <v>2409356612</v>
      </c>
      <c r="G8" s="27">
        <f t="shared" si="0"/>
        <v>2816652394</v>
      </c>
      <c r="H8" s="27">
        <f t="shared" si="0"/>
        <v>2514978135</v>
      </c>
    </row>
    <row r="9" spans="1:15" x14ac:dyDescent="0.25">
      <c r="A9" s="41" t="s">
        <v>82</v>
      </c>
      <c r="B9" s="27"/>
      <c r="C9" s="27"/>
      <c r="D9" s="27"/>
      <c r="E9" s="27"/>
      <c r="F9" s="27"/>
      <c r="G9" s="27"/>
      <c r="H9" s="27"/>
    </row>
    <row r="10" spans="1:15" x14ac:dyDescent="0.25">
      <c r="A10" t="s">
        <v>19</v>
      </c>
      <c r="B10" s="16">
        <v>9570670</v>
      </c>
      <c r="C10" s="16">
        <v>14194876</v>
      </c>
      <c r="D10" s="16">
        <v>3543728</v>
      </c>
      <c r="E10" s="16">
        <v>841198710</v>
      </c>
      <c r="F10" s="16">
        <v>3109360</v>
      </c>
      <c r="G10" s="26">
        <v>12392921</v>
      </c>
      <c r="H10" s="26">
        <v>65663417</v>
      </c>
    </row>
    <row r="11" spans="1:15" x14ac:dyDescent="0.25">
      <c r="A11" t="s">
        <v>20</v>
      </c>
      <c r="B11" s="16">
        <v>297250162</v>
      </c>
      <c r="C11" s="16">
        <v>284905923</v>
      </c>
      <c r="D11" s="16">
        <v>256784745</v>
      </c>
      <c r="E11" s="16">
        <v>859551141</v>
      </c>
      <c r="F11" s="16">
        <v>357446247</v>
      </c>
      <c r="G11" s="16">
        <v>378110155</v>
      </c>
      <c r="H11" s="26">
        <v>381819268</v>
      </c>
      <c r="I11" s="4"/>
      <c r="J11" s="4"/>
      <c r="K11" s="4"/>
      <c r="L11" s="4"/>
      <c r="M11" s="4"/>
      <c r="N11" s="4"/>
      <c r="O11" s="4"/>
    </row>
    <row r="12" spans="1:15" x14ac:dyDescent="0.25">
      <c r="A12" t="s">
        <v>59</v>
      </c>
      <c r="B12" s="16"/>
      <c r="C12" s="16"/>
      <c r="D12" s="16"/>
      <c r="E12" s="16"/>
      <c r="F12" s="16"/>
      <c r="G12" s="16"/>
      <c r="H12" s="26">
        <v>3601431</v>
      </c>
    </row>
    <row r="13" spans="1:15" x14ac:dyDescent="0.25">
      <c r="A13" t="s">
        <v>21</v>
      </c>
      <c r="B13" s="16">
        <v>730822714</v>
      </c>
      <c r="C13" s="16">
        <v>854918221</v>
      </c>
      <c r="D13" s="16">
        <v>664746269</v>
      </c>
      <c r="E13" s="16">
        <v>688070995</v>
      </c>
      <c r="F13" s="16">
        <v>704320334</v>
      </c>
      <c r="G13" s="16">
        <v>890034944</v>
      </c>
      <c r="H13" s="26">
        <v>909398992</v>
      </c>
      <c r="I13" s="4"/>
      <c r="J13" s="4"/>
      <c r="K13" s="4"/>
      <c r="L13" s="4"/>
      <c r="M13" s="4"/>
      <c r="N13" s="4"/>
      <c r="O13" s="4"/>
    </row>
    <row r="14" spans="1:15" x14ac:dyDescent="0.25">
      <c r="B14" s="16">
        <f>B10-SUM(B11:B13)</f>
        <v>-1018502206</v>
      </c>
      <c r="C14" s="27">
        <f t="shared" ref="C14:H14" si="1">C10-SUM(C11:C13)</f>
        <v>-1125629268</v>
      </c>
      <c r="D14" s="16">
        <f t="shared" si="1"/>
        <v>-917987286</v>
      </c>
      <c r="E14" s="16">
        <f t="shared" si="1"/>
        <v>-706423426</v>
      </c>
      <c r="F14" s="16">
        <f>F10-SUM(F11:F13)</f>
        <v>-1058657221</v>
      </c>
      <c r="G14" s="16">
        <f t="shared" si="1"/>
        <v>-1255752178</v>
      </c>
      <c r="H14" s="16">
        <f t="shared" si="1"/>
        <v>-1229156274</v>
      </c>
    </row>
    <row r="15" spans="1:15" x14ac:dyDescent="0.25">
      <c r="A15" s="41" t="s">
        <v>83</v>
      </c>
      <c r="B15" s="27">
        <f>SUM(B8,B14)</f>
        <v>910508985</v>
      </c>
      <c r="C15" s="27">
        <f>SUM(C8,C14)</f>
        <v>970592682</v>
      </c>
      <c r="D15" s="27">
        <f t="shared" ref="D15:H15" si="2">SUM(D8,D14)</f>
        <v>1057321166</v>
      </c>
      <c r="E15" s="27">
        <f t="shared" si="2"/>
        <v>1455987536</v>
      </c>
      <c r="F15" s="27">
        <f t="shared" si="2"/>
        <v>1350699391</v>
      </c>
      <c r="G15" s="27">
        <f t="shared" si="2"/>
        <v>1560900216</v>
      </c>
      <c r="H15" s="27">
        <f t="shared" si="2"/>
        <v>1285821861</v>
      </c>
    </row>
    <row r="16" spans="1:15" x14ac:dyDescent="0.25">
      <c r="A16" s="42" t="s">
        <v>84</v>
      </c>
      <c r="B16" s="27"/>
      <c r="C16" s="27"/>
      <c r="D16" s="27"/>
      <c r="E16" s="27"/>
      <c r="F16" s="27"/>
      <c r="G16" s="27"/>
      <c r="H16" s="27"/>
    </row>
    <row r="17" spans="1:15" x14ac:dyDescent="0.25">
      <c r="A17" t="s">
        <v>22</v>
      </c>
      <c r="B17" s="16">
        <v>102831687</v>
      </c>
      <c r="C17" s="16">
        <v>130752662</v>
      </c>
      <c r="D17" s="16">
        <v>128628332</v>
      </c>
      <c r="E17" s="16">
        <v>90059260</v>
      </c>
      <c r="F17" s="16">
        <v>21029885</v>
      </c>
      <c r="G17" s="26">
        <v>22165853</v>
      </c>
      <c r="H17" s="23">
        <v>38410830</v>
      </c>
    </row>
    <row r="18" spans="1:15" x14ac:dyDescent="0.25">
      <c r="A18" t="s">
        <v>23</v>
      </c>
      <c r="B18" s="16">
        <v>25867434</v>
      </c>
      <c r="C18" s="16">
        <v>44737610</v>
      </c>
      <c r="D18" s="16">
        <v>7754938</v>
      </c>
      <c r="E18" s="16">
        <v>18935684</v>
      </c>
      <c r="F18" s="16">
        <v>40014661</v>
      </c>
      <c r="G18" s="16">
        <v>101024936</v>
      </c>
      <c r="H18" s="23">
        <v>39394022</v>
      </c>
      <c r="I18" s="4"/>
      <c r="J18" s="4"/>
      <c r="K18" s="4"/>
      <c r="L18" s="4"/>
      <c r="M18" s="4"/>
      <c r="N18" s="4"/>
      <c r="O18" s="4"/>
    </row>
    <row r="19" spans="1:15" x14ac:dyDescent="0.25">
      <c r="A19" t="s">
        <v>24</v>
      </c>
      <c r="B19" s="16">
        <f>B17-B18</f>
        <v>76964253</v>
      </c>
      <c r="C19" s="16">
        <f t="shared" ref="C19:H19" si="3">C17-C18</f>
        <v>86015052</v>
      </c>
      <c r="D19" s="16">
        <f t="shared" si="3"/>
        <v>120873394</v>
      </c>
      <c r="E19" s="16">
        <f t="shared" si="3"/>
        <v>71123576</v>
      </c>
      <c r="F19" s="16">
        <f t="shared" si="3"/>
        <v>-18984776</v>
      </c>
      <c r="G19" s="16">
        <f t="shared" si="3"/>
        <v>-78859083</v>
      </c>
      <c r="H19" s="16">
        <f t="shared" si="3"/>
        <v>-983192</v>
      </c>
    </row>
    <row r="20" spans="1:15" x14ac:dyDescent="0.25">
      <c r="A20" t="s">
        <v>25</v>
      </c>
      <c r="B20" s="16">
        <v>73020024</v>
      </c>
      <c r="C20" s="16">
        <v>49674425</v>
      </c>
      <c r="D20" s="16">
        <v>59023556</v>
      </c>
      <c r="E20" s="16">
        <v>20409802</v>
      </c>
      <c r="F20" s="16">
        <v>0</v>
      </c>
      <c r="G20" s="17">
        <v>0</v>
      </c>
      <c r="H20" s="17">
        <v>0</v>
      </c>
      <c r="I20" s="4"/>
      <c r="J20" s="4"/>
      <c r="K20" s="4"/>
      <c r="L20" s="4"/>
      <c r="M20" s="4"/>
      <c r="N20" s="4"/>
      <c r="O20" s="4"/>
    </row>
    <row r="21" spans="1:15" x14ac:dyDescent="0.25">
      <c r="A21" s="41" t="s">
        <v>85</v>
      </c>
      <c r="B21" s="27">
        <f>SUM(B15,B19)-B20</f>
        <v>914453214</v>
      </c>
      <c r="C21" s="27">
        <f t="shared" ref="C21:H21" si="4">SUM(C15,C19)-C20</f>
        <v>1006933309</v>
      </c>
      <c r="D21" s="27">
        <f t="shared" si="4"/>
        <v>1119171004</v>
      </c>
      <c r="E21" s="27">
        <f t="shared" si="4"/>
        <v>1506701310</v>
      </c>
      <c r="F21" s="27">
        <f t="shared" si="4"/>
        <v>1331714615</v>
      </c>
      <c r="G21" s="27">
        <f t="shared" si="4"/>
        <v>1482041133</v>
      </c>
      <c r="H21" s="27">
        <f t="shared" si="4"/>
        <v>1284838669</v>
      </c>
    </row>
    <row r="22" spans="1:15" x14ac:dyDescent="0.25">
      <c r="A22" t="s">
        <v>26</v>
      </c>
      <c r="B22" s="16">
        <v>57500590</v>
      </c>
      <c r="C22" s="16">
        <v>59111329</v>
      </c>
      <c r="D22" s="16">
        <v>48623250</v>
      </c>
      <c r="E22" s="16">
        <v>27305761</v>
      </c>
      <c r="F22" s="16">
        <v>61056166</v>
      </c>
      <c r="G22" s="16">
        <v>67441264</v>
      </c>
      <c r="H22" s="24">
        <v>58913315</v>
      </c>
      <c r="I22" s="4"/>
      <c r="J22" s="4"/>
      <c r="K22" s="4"/>
      <c r="L22" s="4"/>
      <c r="M22" s="4"/>
      <c r="N22" s="4"/>
      <c r="O22" s="4"/>
    </row>
    <row r="23" spans="1:15" x14ac:dyDescent="0.25">
      <c r="A23" s="41" t="s">
        <v>86</v>
      </c>
      <c r="B23" s="27">
        <f>B21-B22</f>
        <v>856952624</v>
      </c>
      <c r="C23" s="27">
        <f t="shared" ref="C23:H23" si="5">C21-C22</f>
        <v>947821980</v>
      </c>
      <c r="D23" s="27">
        <f t="shared" si="5"/>
        <v>1070547754</v>
      </c>
      <c r="E23" s="27">
        <f t="shared" si="5"/>
        <v>1479395549</v>
      </c>
      <c r="F23" s="27">
        <f t="shared" si="5"/>
        <v>1270658449</v>
      </c>
      <c r="G23" s="27">
        <f t="shared" si="5"/>
        <v>1414599869</v>
      </c>
      <c r="H23" s="27">
        <f t="shared" si="5"/>
        <v>1225925354</v>
      </c>
    </row>
    <row r="24" spans="1:15" x14ac:dyDescent="0.25">
      <c r="A24" s="38" t="s">
        <v>87</v>
      </c>
      <c r="B24" s="16"/>
      <c r="C24" s="16"/>
      <c r="D24" s="16"/>
      <c r="E24" s="16"/>
      <c r="F24" s="16"/>
      <c r="G24" s="17"/>
      <c r="H24" s="17"/>
    </row>
    <row r="25" spans="1:15" x14ac:dyDescent="0.25">
      <c r="A25" s="2" t="s">
        <v>27</v>
      </c>
      <c r="B25" s="16">
        <v>-370221049</v>
      </c>
      <c r="C25" s="16">
        <v>-385132085</v>
      </c>
      <c r="D25" s="16">
        <v>-436696552</v>
      </c>
      <c r="E25" s="16">
        <v>-387662773</v>
      </c>
      <c r="F25" s="16">
        <v>-302798649</v>
      </c>
      <c r="G25" s="16">
        <v>-346190210</v>
      </c>
      <c r="H25" s="24">
        <v>-316179434</v>
      </c>
    </row>
    <row r="26" spans="1:15" x14ac:dyDescent="0.25">
      <c r="A26" s="2" t="s">
        <v>28</v>
      </c>
      <c r="B26" s="16">
        <v>13479410</v>
      </c>
      <c r="C26" s="16">
        <v>26835483</v>
      </c>
      <c r="D26" s="16">
        <v>15908720</v>
      </c>
      <c r="E26" s="16">
        <v>2606991</v>
      </c>
      <c r="F26" s="16">
        <v>-52605029</v>
      </c>
      <c r="G26" s="16">
        <v>-50397537</v>
      </c>
      <c r="H26" s="24">
        <v>-19120735</v>
      </c>
    </row>
    <row r="27" spans="1:15" x14ac:dyDescent="0.25">
      <c r="B27" s="16">
        <f>SUM(B25:B26)</f>
        <v>-356741639</v>
      </c>
      <c r="C27" s="16">
        <f t="shared" ref="C27:H27" si="6">SUM(C25:C26)</f>
        <v>-358296602</v>
      </c>
      <c r="D27" s="16">
        <f t="shared" si="6"/>
        <v>-420787832</v>
      </c>
      <c r="E27" s="16">
        <f t="shared" si="6"/>
        <v>-385055782</v>
      </c>
      <c r="F27" s="16">
        <f t="shared" si="6"/>
        <v>-355403678</v>
      </c>
      <c r="G27" s="16">
        <f t="shared" si="6"/>
        <v>-396587747</v>
      </c>
      <c r="H27" s="16">
        <f t="shared" si="6"/>
        <v>-335300169</v>
      </c>
    </row>
    <row r="28" spans="1:15" x14ac:dyDescent="0.25">
      <c r="A28" s="41" t="s">
        <v>88</v>
      </c>
      <c r="B28" s="27">
        <f>SUM(B23,B27)</f>
        <v>500210985</v>
      </c>
      <c r="C28" s="27">
        <f t="shared" ref="C28:H28" si="7">SUM(C23,C27)</f>
        <v>589525378</v>
      </c>
      <c r="D28" s="27">
        <f t="shared" si="7"/>
        <v>649759922</v>
      </c>
      <c r="E28" s="27">
        <f t="shared" si="7"/>
        <v>1094339767</v>
      </c>
      <c r="F28" s="27">
        <f t="shared" si="7"/>
        <v>915254771</v>
      </c>
      <c r="G28" s="27">
        <f t="shared" si="7"/>
        <v>1018012122</v>
      </c>
      <c r="H28" s="27">
        <f t="shared" si="7"/>
        <v>890625185</v>
      </c>
    </row>
    <row r="29" spans="1:15" x14ac:dyDescent="0.25">
      <c r="B29" s="16"/>
      <c r="C29" s="16"/>
      <c r="D29" s="16"/>
      <c r="E29" s="16"/>
      <c r="F29" s="16"/>
      <c r="G29" s="17"/>
      <c r="H29" s="17"/>
    </row>
    <row r="30" spans="1:15" x14ac:dyDescent="0.25">
      <c r="A30" s="41" t="s">
        <v>89</v>
      </c>
      <c r="B30" s="28">
        <f>B28/('1'!B45/10)</f>
        <v>1.7968062739275179</v>
      </c>
      <c r="C30" s="28">
        <f>C28/('1'!C45/10)</f>
        <v>1.9251201953954356</v>
      </c>
      <c r="D30" s="28">
        <f>D28/('1'!D45/10)</f>
        <v>1.928926060341924</v>
      </c>
      <c r="E30" s="28">
        <f>E28/('1'!E45/10)</f>
        <v>3.2487391480492223</v>
      </c>
      <c r="F30" s="28">
        <f>F28/('1'!F45/10)</f>
        <v>2.7170939909620646</v>
      </c>
      <c r="G30" s="28">
        <f>G28/('1'!G45/10)</f>
        <v>2.8782354080199708</v>
      </c>
      <c r="H30" s="28">
        <f>H28/('1'!H45/10)</f>
        <v>2.2891573608942624</v>
      </c>
    </row>
    <row r="31" spans="1:15" x14ac:dyDescent="0.25">
      <c r="A31" s="42" t="s">
        <v>90</v>
      </c>
      <c r="B31" s="6">
        <v>278388935</v>
      </c>
      <c r="C31" s="6">
        <v>306227829</v>
      </c>
      <c r="D31" s="6">
        <v>336850611</v>
      </c>
      <c r="E31" s="6">
        <v>336850611</v>
      </c>
      <c r="F31" s="6">
        <v>336850611</v>
      </c>
      <c r="G31" s="6">
        <v>353693141</v>
      </c>
      <c r="H31" s="6">
        <v>389062456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Normal="100" workbookViewId="0">
      <pane xSplit="1" ySplit="4" topLeftCell="G35" activePane="bottomRight" state="frozen"/>
      <selection pane="topRight" activeCell="B1" sqref="B1"/>
      <selection pane="bottomLeft" activeCell="A5" sqref="A5"/>
      <selection pane="bottomRight" activeCell="L48" sqref="L48"/>
    </sheetView>
  </sheetViews>
  <sheetFormatPr defaultRowHeight="15" x14ac:dyDescent="0.25"/>
  <cols>
    <col min="1" max="1" width="41.5703125" customWidth="1"/>
    <col min="2" max="2" width="15.140625" bestFit="1" customWidth="1"/>
    <col min="3" max="3" width="15.140625" style="18" bestFit="1" customWidth="1"/>
    <col min="4" max="6" width="15.140625" bestFit="1" customWidth="1"/>
    <col min="7" max="7" width="15.28515625" bestFit="1" customWidth="1"/>
    <col min="8" max="8" width="15.7109375" customWidth="1"/>
  </cols>
  <sheetData>
    <row r="1" spans="1:8" ht="15.75" x14ac:dyDescent="0.25">
      <c r="A1" s="10" t="s">
        <v>53</v>
      </c>
    </row>
    <row r="2" spans="1:8" ht="15.75" x14ac:dyDescent="0.25">
      <c r="A2" s="10" t="s">
        <v>91</v>
      </c>
    </row>
    <row r="3" spans="1:8" ht="15.75" x14ac:dyDescent="0.25">
      <c r="A3" s="10" t="s">
        <v>68</v>
      </c>
    </row>
    <row r="4" spans="1:8" x14ac:dyDescent="0.25">
      <c r="A4" s="1"/>
      <c r="B4" s="21">
        <v>2012</v>
      </c>
      <c r="C4" s="21">
        <v>2013</v>
      </c>
      <c r="D4" s="21">
        <v>2014</v>
      </c>
      <c r="E4" s="21">
        <v>2015</v>
      </c>
      <c r="F4" s="21">
        <v>2016</v>
      </c>
      <c r="G4" s="21">
        <v>2017</v>
      </c>
      <c r="H4" s="21">
        <v>2018</v>
      </c>
    </row>
    <row r="6" spans="1:8" x14ac:dyDescent="0.25">
      <c r="A6" s="41" t="s">
        <v>92</v>
      </c>
      <c r="B6" s="4"/>
      <c r="C6" s="29"/>
      <c r="D6" s="4"/>
      <c r="E6" s="4"/>
      <c r="F6" s="4"/>
    </row>
    <row r="7" spans="1:8" x14ac:dyDescent="0.25">
      <c r="A7" s="2" t="s">
        <v>29</v>
      </c>
      <c r="B7" s="4">
        <v>4790662464</v>
      </c>
      <c r="C7" s="29">
        <v>5259506963</v>
      </c>
      <c r="D7" s="4">
        <v>4813252782</v>
      </c>
      <c r="E7" s="4">
        <v>4867818550</v>
      </c>
      <c r="F7" s="4">
        <v>5601413958</v>
      </c>
      <c r="G7" s="4">
        <v>7198545493</v>
      </c>
      <c r="H7" s="3">
        <v>6525977881</v>
      </c>
    </row>
    <row r="8" spans="1:8" x14ac:dyDescent="0.25">
      <c r="A8" s="2" t="s">
        <v>30</v>
      </c>
      <c r="B8" s="4">
        <v>-3790775536</v>
      </c>
      <c r="C8" s="29">
        <v>-4014755159</v>
      </c>
      <c r="D8" s="4">
        <v>-3783585148</v>
      </c>
      <c r="E8" s="4">
        <v>-3750429478</v>
      </c>
      <c r="F8" s="4">
        <v>-4235590594</v>
      </c>
      <c r="G8" s="4">
        <v>-5025320354</v>
      </c>
      <c r="H8" s="3">
        <v>-5670580547</v>
      </c>
    </row>
    <row r="9" spans="1:8" x14ac:dyDescent="0.25">
      <c r="A9" s="2" t="s">
        <v>31</v>
      </c>
      <c r="B9" s="4">
        <v>6174052</v>
      </c>
      <c r="C9" s="29">
        <v>3710941</v>
      </c>
      <c r="D9" s="4">
        <v>2630912</v>
      </c>
      <c r="E9" s="4">
        <v>6584014</v>
      </c>
      <c r="F9" s="4">
        <v>3356834</v>
      </c>
      <c r="G9" s="3">
        <v>8791396</v>
      </c>
      <c r="H9" s="3">
        <v>5915987</v>
      </c>
    </row>
    <row r="10" spans="1:8" x14ac:dyDescent="0.25">
      <c r="A10" s="2" t="s">
        <v>32</v>
      </c>
      <c r="B10" s="4">
        <v>-355888317</v>
      </c>
      <c r="C10" s="29">
        <v>-352112591</v>
      </c>
      <c r="D10" s="4">
        <v>-373424531</v>
      </c>
      <c r="E10" s="4">
        <v>-206010655</v>
      </c>
      <c r="F10" s="4">
        <v>-266034973</v>
      </c>
      <c r="G10" s="4">
        <v>-345782243</v>
      </c>
      <c r="H10" s="3">
        <v>-293693008</v>
      </c>
    </row>
    <row r="11" spans="1:8" x14ac:dyDescent="0.25">
      <c r="A11" s="38" t="s">
        <v>66</v>
      </c>
      <c r="B11" s="5">
        <f>SUM(B7:B10)</f>
        <v>650172663</v>
      </c>
      <c r="C11" s="5">
        <f t="shared" ref="C11:G11" si="0">SUM(C7:C10)</f>
        <v>896350154</v>
      </c>
      <c r="D11" s="5">
        <f>SUM(D7:D10)</f>
        <v>658874015</v>
      </c>
      <c r="E11" s="5">
        <f t="shared" si="0"/>
        <v>917962431</v>
      </c>
      <c r="F11" s="5">
        <f t="shared" si="0"/>
        <v>1103145225</v>
      </c>
      <c r="G11" s="5">
        <f t="shared" si="0"/>
        <v>1836234292</v>
      </c>
      <c r="H11" s="5">
        <f>SUM(H7:H10)</f>
        <v>567620313</v>
      </c>
    </row>
    <row r="12" spans="1:8" x14ac:dyDescent="0.25">
      <c r="A12" s="38" t="s">
        <v>63</v>
      </c>
      <c r="B12" s="5"/>
      <c r="C12" s="30"/>
      <c r="D12" s="30">
        <v>-40578053</v>
      </c>
      <c r="E12" s="5"/>
      <c r="F12" s="5"/>
      <c r="G12" s="4"/>
      <c r="H12" s="5"/>
    </row>
    <row r="13" spans="1:8" x14ac:dyDescent="0.25">
      <c r="A13" s="1" t="s">
        <v>108</v>
      </c>
      <c r="B13" s="5"/>
      <c r="C13" s="30"/>
      <c r="D13" s="5">
        <f>D11+D12</f>
        <v>618295962</v>
      </c>
      <c r="E13" s="5"/>
      <c r="F13" s="5"/>
      <c r="G13" s="5"/>
      <c r="H13" s="5"/>
    </row>
    <row r="14" spans="1:8" x14ac:dyDescent="0.25">
      <c r="B14" s="4"/>
      <c r="C14" s="29"/>
      <c r="D14" s="4"/>
      <c r="E14" s="4"/>
      <c r="F14" s="4"/>
    </row>
    <row r="15" spans="1:8" x14ac:dyDescent="0.25">
      <c r="A15" s="41" t="s">
        <v>93</v>
      </c>
      <c r="B15" s="4"/>
      <c r="C15" s="29"/>
      <c r="D15" s="4"/>
      <c r="E15" s="4"/>
      <c r="F15" s="4"/>
    </row>
    <row r="16" spans="1:8" x14ac:dyDescent="0.25">
      <c r="A16" s="2" t="s">
        <v>33</v>
      </c>
      <c r="B16" s="4">
        <v>-638513274</v>
      </c>
      <c r="C16" s="29">
        <v>-110273048</v>
      </c>
      <c r="D16" s="4">
        <v>-394334296</v>
      </c>
      <c r="E16" s="4">
        <v>-1805104980</v>
      </c>
      <c r="F16" s="4">
        <v>-585844016</v>
      </c>
      <c r="G16" s="3">
        <v>-329063241</v>
      </c>
      <c r="H16" s="3">
        <v>-307844206</v>
      </c>
    </row>
    <row r="17" spans="1:8" x14ac:dyDescent="0.25">
      <c r="A17" s="2" t="s">
        <v>34</v>
      </c>
      <c r="B17" s="4">
        <v>4119365</v>
      </c>
      <c r="C17" s="29">
        <v>3774808</v>
      </c>
      <c r="D17" s="4">
        <v>1150501</v>
      </c>
      <c r="E17" s="4">
        <v>158681</v>
      </c>
      <c r="F17" s="4">
        <v>707150</v>
      </c>
      <c r="G17" t="s">
        <v>52</v>
      </c>
      <c r="H17" s="3">
        <v>145690</v>
      </c>
    </row>
    <row r="18" spans="1:8" x14ac:dyDescent="0.25">
      <c r="A18" s="2" t="s">
        <v>60</v>
      </c>
      <c r="B18" s="4"/>
      <c r="C18" s="29">
        <v>4795815</v>
      </c>
      <c r="D18" s="4"/>
      <c r="E18" s="4"/>
      <c r="F18" s="4"/>
      <c r="H18" s="3"/>
    </row>
    <row r="19" spans="1:8" x14ac:dyDescent="0.25">
      <c r="A19" s="2" t="s">
        <v>61</v>
      </c>
      <c r="B19" s="4">
        <v>-90000000</v>
      </c>
      <c r="C19" s="29">
        <v>-36750000</v>
      </c>
      <c r="D19" s="4"/>
      <c r="E19" s="4"/>
      <c r="F19" s="4"/>
      <c r="H19" s="3"/>
    </row>
    <row r="20" spans="1:8" x14ac:dyDescent="0.25">
      <c r="A20" s="2" t="s">
        <v>35</v>
      </c>
      <c r="B20" s="4">
        <v>-89073637</v>
      </c>
      <c r="C20" s="29"/>
      <c r="D20" s="4">
        <v>0</v>
      </c>
      <c r="E20" s="4">
        <v>374599560</v>
      </c>
      <c r="F20" s="4">
        <v>86710000</v>
      </c>
      <c r="G20" s="3">
        <v>74025000</v>
      </c>
      <c r="H20" s="3">
        <v>74025000</v>
      </c>
    </row>
    <row r="21" spans="1:8" x14ac:dyDescent="0.25">
      <c r="A21" s="2" t="s">
        <v>36</v>
      </c>
      <c r="B21" s="4">
        <v>92259780</v>
      </c>
      <c r="C21" s="29">
        <v>123112886</v>
      </c>
      <c r="D21" s="4">
        <v>110753575</v>
      </c>
      <c r="E21" s="4">
        <v>68179402</v>
      </c>
      <c r="F21" s="4">
        <v>15105005</v>
      </c>
      <c r="G21" s="3">
        <v>9429742</v>
      </c>
      <c r="H21" s="3">
        <v>29837100</v>
      </c>
    </row>
    <row r="22" spans="1:8" x14ac:dyDescent="0.25">
      <c r="A22" s="2" t="s">
        <v>37</v>
      </c>
      <c r="B22" s="4">
        <v>0</v>
      </c>
      <c r="C22" s="29">
        <v>0</v>
      </c>
      <c r="D22" s="4">
        <v>0</v>
      </c>
      <c r="E22" s="4">
        <v>2280000</v>
      </c>
      <c r="F22" s="4">
        <v>2020000</v>
      </c>
      <c r="G22" s="3">
        <v>10557999</v>
      </c>
      <c r="H22" s="3">
        <v>4605000</v>
      </c>
    </row>
    <row r="23" spans="1:8" x14ac:dyDescent="0.25">
      <c r="A23" s="2" t="s">
        <v>1</v>
      </c>
      <c r="B23" s="4">
        <v>-9544681</v>
      </c>
      <c r="C23" s="29">
        <v>-2951177</v>
      </c>
      <c r="D23" s="4">
        <v>-5222551</v>
      </c>
      <c r="E23" s="4">
        <v>-5673511</v>
      </c>
      <c r="F23" s="4">
        <v>-12401543</v>
      </c>
      <c r="G23" s="3">
        <v>-6925458</v>
      </c>
      <c r="H23" s="3">
        <v>-11950323</v>
      </c>
    </row>
    <row r="24" spans="1:8" x14ac:dyDescent="0.25">
      <c r="A24" s="2" t="s">
        <v>62</v>
      </c>
      <c r="B24" s="4">
        <v>42870000</v>
      </c>
      <c r="C24" s="29">
        <v>12752500</v>
      </c>
      <c r="D24" s="4"/>
      <c r="E24" s="4"/>
      <c r="F24" s="4"/>
      <c r="G24" s="3"/>
      <c r="H24" s="3"/>
    </row>
    <row r="25" spans="1:8" x14ac:dyDescent="0.25">
      <c r="A25" s="2" t="s">
        <v>38</v>
      </c>
      <c r="B25" s="4">
        <v>398200</v>
      </c>
      <c r="C25" s="29">
        <v>394520</v>
      </c>
      <c r="D25" s="4">
        <v>350000</v>
      </c>
      <c r="E25" s="4">
        <v>0</v>
      </c>
      <c r="F25" s="4">
        <v>250</v>
      </c>
      <c r="G25">
        <v>200</v>
      </c>
      <c r="H25">
        <v>200</v>
      </c>
    </row>
    <row r="26" spans="1:8" x14ac:dyDescent="0.25">
      <c r="A26" s="38" t="s">
        <v>64</v>
      </c>
      <c r="B26" s="5">
        <f>SUM(B16:B25)</f>
        <v>-687484247</v>
      </c>
      <c r="C26" s="30">
        <f t="shared" ref="C26:H26" si="1">SUM(C16:C25)</f>
        <v>-5143696</v>
      </c>
      <c r="D26" s="5">
        <f t="shared" si="1"/>
        <v>-287302771</v>
      </c>
      <c r="E26" s="5">
        <f t="shared" si="1"/>
        <v>-1365560848</v>
      </c>
      <c r="F26" s="5">
        <f t="shared" si="1"/>
        <v>-493703154</v>
      </c>
      <c r="G26" s="5">
        <f t="shared" si="1"/>
        <v>-241975758</v>
      </c>
      <c r="H26" s="5">
        <f t="shared" si="1"/>
        <v>-211181539</v>
      </c>
    </row>
    <row r="27" spans="1:8" x14ac:dyDescent="0.25">
      <c r="A27" s="38" t="s">
        <v>65</v>
      </c>
      <c r="B27" s="5"/>
      <c r="C27" s="30"/>
      <c r="D27" s="5">
        <v>-6270501</v>
      </c>
      <c r="E27" s="5"/>
      <c r="F27" s="5"/>
      <c r="G27" s="5"/>
      <c r="H27" s="5"/>
    </row>
    <row r="28" spans="1:8" x14ac:dyDescent="0.25">
      <c r="A28" s="1"/>
      <c r="B28" s="5"/>
      <c r="C28" s="30"/>
      <c r="D28" s="5">
        <f>D26+D27</f>
        <v>-293573272</v>
      </c>
      <c r="E28" s="5"/>
      <c r="F28" s="5"/>
      <c r="G28" s="5"/>
      <c r="H28" s="5"/>
    </row>
    <row r="29" spans="1:8" x14ac:dyDescent="0.25">
      <c r="B29" s="4"/>
      <c r="C29" s="29"/>
      <c r="D29" s="4"/>
      <c r="E29" s="4"/>
      <c r="F29" s="4"/>
    </row>
    <row r="30" spans="1:8" x14ac:dyDescent="0.25">
      <c r="A30" s="41" t="s">
        <v>94</v>
      </c>
      <c r="B30" s="4"/>
      <c r="C30" s="29"/>
      <c r="D30" s="4"/>
      <c r="E30" s="4"/>
      <c r="F30" s="4"/>
    </row>
    <row r="31" spans="1:8" x14ac:dyDescent="0.25">
      <c r="A31" s="2" t="s">
        <v>39</v>
      </c>
      <c r="B31" s="4">
        <v>-25867434</v>
      </c>
      <c r="C31" s="29">
        <v>-44737610</v>
      </c>
      <c r="D31" s="4">
        <v>-9503044</v>
      </c>
      <c r="E31" s="4">
        <v>-15570077</v>
      </c>
      <c r="F31" s="4">
        <v>-42554701</v>
      </c>
      <c r="G31" s="3">
        <v>-41426174</v>
      </c>
      <c r="H31" s="3">
        <v>-48091939</v>
      </c>
    </row>
    <row r="32" spans="1:8" x14ac:dyDescent="0.25">
      <c r="A32" s="2" t="s">
        <v>40</v>
      </c>
      <c r="B32" s="4">
        <v>-14364640</v>
      </c>
      <c r="C32" s="29">
        <v>-83709</v>
      </c>
      <c r="D32" s="4">
        <v>-2620827</v>
      </c>
      <c r="E32" s="4">
        <v>420624802</v>
      </c>
      <c r="F32" s="4">
        <v>174301262</v>
      </c>
      <c r="G32" s="3">
        <v>-267565020</v>
      </c>
      <c r="H32" s="3">
        <v>-270959943</v>
      </c>
    </row>
    <row r="33" spans="1:8" x14ac:dyDescent="0.25">
      <c r="A33" s="2" t="s">
        <v>41</v>
      </c>
      <c r="B33" s="4">
        <v>-3529088</v>
      </c>
      <c r="C33" s="29">
        <v>25324646</v>
      </c>
      <c r="D33" s="4">
        <v>41646003</v>
      </c>
      <c r="E33" s="4">
        <v>447364206</v>
      </c>
      <c r="F33" s="4">
        <v>-203400043</v>
      </c>
      <c r="G33" s="3">
        <v>-35815064</v>
      </c>
      <c r="H33" s="3">
        <v>-238509621</v>
      </c>
    </row>
    <row r="34" spans="1:8" x14ac:dyDescent="0.25">
      <c r="A34" s="2" t="s">
        <v>42</v>
      </c>
      <c r="B34" s="4">
        <v>-371732823</v>
      </c>
      <c r="C34" s="29">
        <v>-414001075</v>
      </c>
      <c r="D34" s="4">
        <v>-456817004</v>
      </c>
      <c r="E34" s="4">
        <v>-836657004</v>
      </c>
      <c r="F34" s="4">
        <v>-838775610</v>
      </c>
      <c r="G34" s="3">
        <v>-669736148</v>
      </c>
      <c r="H34" s="3">
        <v>-351973215</v>
      </c>
    </row>
    <row r="35" spans="1:8" x14ac:dyDescent="0.25">
      <c r="A35" s="2" t="s">
        <v>43</v>
      </c>
      <c r="B35" s="4">
        <v>-931205</v>
      </c>
      <c r="C35" s="29">
        <v>-863996</v>
      </c>
      <c r="D35" s="4">
        <v>-441603</v>
      </c>
      <c r="E35" s="4">
        <v>-1017600</v>
      </c>
      <c r="F35" s="4">
        <v>2064480</v>
      </c>
      <c r="G35" t="s">
        <v>52</v>
      </c>
      <c r="H35" s="3">
        <v>-19200</v>
      </c>
    </row>
    <row r="36" spans="1:8" x14ac:dyDescent="0.25">
      <c r="A36" s="34" t="s">
        <v>44</v>
      </c>
      <c r="B36" s="29"/>
      <c r="C36" s="29"/>
      <c r="D36" s="4">
        <v>36348577</v>
      </c>
      <c r="E36" s="4">
        <v>102973608</v>
      </c>
      <c r="F36" s="4">
        <v>0</v>
      </c>
      <c r="G36" t="s">
        <v>52</v>
      </c>
    </row>
    <row r="37" spans="1:8" x14ac:dyDescent="0.25">
      <c r="A37" s="34" t="s">
        <v>45</v>
      </c>
      <c r="B37" s="29"/>
      <c r="C37" s="29"/>
      <c r="D37" s="4">
        <v>-26445000</v>
      </c>
      <c r="E37" s="4">
        <v>-44075000</v>
      </c>
      <c r="F37" s="4">
        <v>-500</v>
      </c>
      <c r="G37" s="3">
        <v>-400</v>
      </c>
      <c r="H37">
        <v>-400</v>
      </c>
    </row>
    <row r="38" spans="1:8" x14ac:dyDescent="0.25">
      <c r="A38" s="43" t="s">
        <v>67</v>
      </c>
      <c r="B38" s="30">
        <f>SUM(B31:B37)</f>
        <v>-416425190</v>
      </c>
      <c r="C38" s="30">
        <f t="shared" ref="C38:H38" si="2">SUM(C31:C37)</f>
        <v>-434361744</v>
      </c>
      <c r="D38" s="5">
        <f t="shared" si="2"/>
        <v>-417832898</v>
      </c>
      <c r="E38" s="5">
        <f t="shared" si="2"/>
        <v>73642935</v>
      </c>
      <c r="F38" s="5">
        <f t="shared" si="2"/>
        <v>-908365112</v>
      </c>
      <c r="G38" s="5">
        <f t="shared" si="2"/>
        <v>-1014542806</v>
      </c>
      <c r="H38" s="5">
        <f t="shared" si="2"/>
        <v>-909554318</v>
      </c>
    </row>
    <row r="39" spans="1:8" x14ac:dyDescent="0.25">
      <c r="A39" s="43" t="s">
        <v>95</v>
      </c>
      <c r="B39" s="30"/>
      <c r="C39" s="30"/>
      <c r="D39" s="5">
        <v>45800398</v>
      </c>
      <c r="E39" s="5"/>
      <c r="F39" s="5"/>
      <c r="G39" s="5"/>
      <c r="H39" s="5"/>
    </row>
    <row r="40" spans="1:8" x14ac:dyDescent="0.25">
      <c r="A40" s="35"/>
      <c r="B40" s="30"/>
      <c r="C40" s="30"/>
      <c r="D40" s="5">
        <f>D38+D39</f>
        <v>-372032500</v>
      </c>
      <c r="E40" s="5"/>
      <c r="F40" s="5"/>
      <c r="G40" s="5"/>
      <c r="H40" s="5"/>
    </row>
    <row r="41" spans="1:8" x14ac:dyDescent="0.25">
      <c r="A41" s="42" t="s">
        <v>101</v>
      </c>
      <c r="B41" s="29"/>
      <c r="C41" s="29"/>
      <c r="D41" s="29"/>
      <c r="E41" s="29"/>
      <c r="F41" s="29"/>
      <c r="H41" s="32">
        <v>563565</v>
      </c>
    </row>
    <row r="42" spans="1:8" x14ac:dyDescent="0.25">
      <c r="A42" s="1" t="s">
        <v>96</v>
      </c>
      <c r="B42" s="30">
        <f>SUM(B11,B26,B38)</f>
        <v>-453736774</v>
      </c>
      <c r="C42" s="30">
        <f>SUM(C11,C26,C38)</f>
        <v>456844714</v>
      </c>
      <c r="D42" s="30">
        <f>SUM(D13,D28,D40)</f>
        <v>-47309810</v>
      </c>
      <c r="E42" s="30">
        <f>SUM(E11,E26,E38)</f>
        <v>-373955482</v>
      </c>
      <c r="F42" s="30">
        <f>SUM(F11,F26,F38)</f>
        <v>-298923041</v>
      </c>
      <c r="G42" s="30">
        <f>SUM(G11,G26,G38)</f>
        <v>579715728</v>
      </c>
      <c r="H42" s="30">
        <f>SUM(H11,H26,H38,H41)</f>
        <v>-552551979</v>
      </c>
    </row>
    <row r="43" spans="1:8" x14ac:dyDescent="0.25">
      <c r="A43" s="42" t="s">
        <v>97</v>
      </c>
      <c r="B43" s="29">
        <v>1442035679</v>
      </c>
      <c r="C43" s="29">
        <v>872372984</v>
      </c>
      <c r="D43" s="29">
        <v>1329217698</v>
      </c>
      <c r="E43" s="29">
        <v>1475522002</v>
      </c>
      <c r="F43" s="29">
        <v>1101566520</v>
      </c>
      <c r="G43" s="46">
        <v>802643479</v>
      </c>
      <c r="H43" s="47">
        <v>1382359206</v>
      </c>
    </row>
    <row r="44" spans="1:8" x14ac:dyDescent="0.25">
      <c r="A44" s="41" t="s">
        <v>98</v>
      </c>
      <c r="B44" s="30">
        <f>SUM(B42:B43)</f>
        <v>988298905</v>
      </c>
      <c r="C44" s="30">
        <f t="shared" ref="C44:D44" si="3">SUM(C42:C43)</f>
        <v>1329217698</v>
      </c>
      <c r="D44" s="30">
        <f t="shared" si="3"/>
        <v>1281907888</v>
      </c>
      <c r="E44" s="29">
        <f>SUM(E42:E43)</f>
        <v>1101566520</v>
      </c>
      <c r="F44" s="29">
        <f>SUM(F42:F43)</f>
        <v>802643479</v>
      </c>
      <c r="G44" s="30">
        <f>SUM(G42:G43)</f>
        <v>1382359207</v>
      </c>
      <c r="H44" s="5">
        <f>SUM(H42:H43)</f>
        <v>829807227</v>
      </c>
    </row>
    <row r="45" spans="1:8" x14ac:dyDescent="0.25">
      <c r="A45" s="36"/>
      <c r="B45" s="31"/>
      <c r="C45" s="31"/>
      <c r="D45" s="30"/>
      <c r="E45" s="30"/>
      <c r="F45" s="30"/>
      <c r="G45" s="18"/>
    </row>
    <row r="46" spans="1:8" x14ac:dyDescent="0.25">
      <c r="A46" s="41" t="s">
        <v>99</v>
      </c>
      <c r="B46" s="25">
        <f>B11/('1'!B45/10)</f>
        <v>2.3354831362101369</v>
      </c>
      <c r="C46" s="33">
        <f>C11/('1'!C45/10)</f>
        <v>2.9270695512131262</v>
      </c>
      <c r="D46" s="25">
        <f>D11/('1'!D45/10)</f>
        <v>1.955982840713921</v>
      </c>
      <c r="E46" s="25">
        <f>E11/('1'!E45/10)</f>
        <v>2.725132153612154</v>
      </c>
      <c r="F46" s="25">
        <f>F11/('1'!F45/10)</f>
        <v>3.2748796914012424</v>
      </c>
      <c r="G46" s="25">
        <f>G11/('1'!G45/10)</f>
        <v>5.1916027741120372</v>
      </c>
      <c r="H46" s="25">
        <f>H11/('1'!H45/10)</f>
        <v>1.4589439413809695</v>
      </c>
    </row>
    <row r="47" spans="1:8" x14ac:dyDescent="0.25">
      <c r="A47" s="41" t="s">
        <v>100</v>
      </c>
      <c r="B47" s="6">
        <v>278388935</v>
      </c>
      <c r="C47" s="6">
        <v>306227829</v>
      </c>
      <c r="D47" s="6">
        <v>336850611</v>
      </c>
      <c r="E47" s="6">
        <v>336850611</v>
      </c>
      <c r="F47" s="6">
        <v>336850611</v>
      </c>
      <c r="G47" s="6">
        <v>353693141</v>
      </c>
      <c r="H47" s="6">
        <v>389062456</v>
      </c>
    </row>
    <row r="48" spans="1:8" x14ac:dyDescent="0.25">
      <c r="A48" s="18"/>
      <c r="B48" s="32"/>
      <c r="C48" s="32"/>
      <c r="D48" s="3"/>
      <c r="E48" s="3"/>
      <c r="F4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7" sqref="C17"/>
    </sheetView>
  </sheetViews>
  <sheetFormatPr defaultRowHeight="15" x14ac:dyDescent="0.25"/>
  <cols>
    <col min="1" max="1" width="36" bestFit="1" customWidth="1"/>
  </cols>
  <sheetData>
    <row r="1" spans="1:6" ht="15.75" x14ac:dyDescent="0.25">
      <c r="A1" s="10" t="s">
        <v>53</v>
      </c>
    </row>
    <row r="2" spans="1:6" x14ac:dyDescent="0.25">
      <c r="A2" s="1" t="s">
        <v>102</v>
      </c>
    </row>
    <row r="3" spans="1:6" ht="15.75" x14ac:dyDescent="0.25">
      <c r="A3" s="10" t="s">
        <v>68</v>
      </c>
    </row>
    <row r="4" spans="1:6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6" x14ac:dyDescent="0.25">
      <c r="A5" s="44" t="s">
        <v>103</v>
      </c>
      <c r="B5" s="19">
        <f>'2'!C28/'1'!C25</f>
        <v>6.5575248557863411E-2</v>
      </c>
      <c r="C5" s="19">
        <f>'2'!D28/'1'!D25</f>
        <v>6.8561933958012869E-2</v>
      </c>
      <c r="D5" s="19">
        <f>'2'!E28/'1'!E25</f>
        <v>0.10176718724804182</v>
      </c>
      <c r="E5" s="19">
        <f>'2'!F28/'1'!F25</f>
        <v>8.202978865420088E-2</v>
      </c>
      <c r="F5" s="19">
        <f>'2'!G28/'1'!G25</f>
        <v>8.633550685958466E-2</v>
      </c>
    </row>
    <row r="6" spans="1:6" x14ac:dyDescent="0.25">
      <c r="A6" s="44" t="s">
        <v>104</v>
      </c>
      <c r="B6" s="19">
        <f>'2'!C28/'1'!C48</f>
        <v>0.10136317550514923</v>
      </c>
      <c r="C6" s="19">
        <f>'2'!D28/'1'!D48</f>
        <v>0.10976732196173249</v>
      </c>
      <c r="D6" s="19">
        <f>'2'!E28/'1'!E48</f>
        <v>0.1812241729136945</v>
      </c>
      <c r="E6" s="19">
        <f>'2'!F28/'1'!F48</f>
        <v>0.14975392195672463</v>
      </c>
      <c r="F6" s="19">
        <f>'2'!G28/'1'!G48</f>
        <v>0.15768378972411387</v>
      </c>
    </row>
    <row r="7" spans="1:6" x14ac:dyDescent="0.25">
      <c r="A7" s="44" t="s">
        <v>55</v>
      </c>
      <c r="B7" s="19">
        <f>('1'!C30/'1'!C48)</f>
        <v>3.1780702166517836E-3</v>
      </c>
      <c r="C7" s="19">
        <f>('1'!D30/'1'!D48)</f>
        <v>0</v>
      </c>
      <c r="D7" s="19">
        <f>('1'!E30/'1'!E48)</f>
        <v>6.9656046639340038E-2</v>
      </c>
      <c r="E7" s="19">
        <f>('1'!F30/'1'!F48)</f>
        <v>9.734176120266011E-2</v>
      </c>
      <c r="F7" s="19">
        <f>('1'!G30/'1'!G48)</f>
        <v>5.5632175480468893E-2</v>
      </c>
    </row>
    <row r="8" spans="1:6" x14ac:dyDescent="0.25">
      <c r="A8" s="44" t="s">
        <v>56</v>
      </c>
      <c r="B8" s="20">
        <f>'1'!C24/'1'!C41</f>
        <v>1.966409054377031</v>
      </c>
      <c r="C8" s="20">
        <f>'1'!D24/'1'!D41</f>
        <v>2.0132756850736331</v>
      </c>
      <c r="D8" s="20">
        <f>'1'!E24/'1'!E41</f>
        <v>1.5981821754791017</v>
      </c>
      <c r="E8" s="20">
        <f>'1'!F24/'1'!F41</f>
        <v>1.629368334137258</v>
      </c>
      <c r="F8" s="20">
        <f>'1'!G24/'1'!G41</f>
        <v>1.5941938151417645</v>
      </c>
    </row>
    <row r="9" spans="1:6" x14ac:dyDescent="0.25">
      <c r="A9" s="44" t="s">
        <v>58</v>
      </c>
      <c r="B9" s="19">
        <f>'2'!C28/'2'!C6</f>
        <v>0.11404521069959156</v>
      </c>
      <c r="C9" s="19">
        <f>'2'!D28/'2'!D6</f>
        <v>0.12873300200057461</v>
      </c>
      <c r="D9" s="19">
        <f>'2'!E28/'2'!E6</f>
        <v>0.21630258728086046</v>
      </c>
      <c r="E9" s="19">
        <f>'2'!F28/'2'!F6</f>
        <v>0.16166547130341846</v>
      </c>
      <c r="F9" s="19">
        <f>'2'!G28/'2'!G6</f>
        <v>0.14403374196017807</v>
      </c>
    </row>
    <row r="10" spans="1:6" x14ac:dyDescent="0.25">
      <c r="A10" t="s">
        <v>57</v>
      </c>
      <c r="B10" s="19">
        <f>'2'!C15/'2'!C6</f>
        <v>0.18776366727026919</v>
      </c>
      <c r="C10" s="19">
        <f>'2'!D15/'2'!D6</f>
        <v>0.20948064534200045</v>
      </c>
      <c r="D10" s="19">
        <f>'2'!E15/'2'!E6</f>
        <v>0.28778436147745784</v>
      </c>
      <c r="E10" s="19">
        <f>'2'!F15/'2'!F6</f>
        <v>0.23857996762658262</v>
      </c>
      <c r="F10" s="19">
        <f>'2'!G15/'2'!G6</f>
        <v>0.22084442226016068</v>
      </c>
    </row>
    <row r="11" spans="1:6" x14ac:dyDescent="0.25">
      <c r="A11" s="44" t="s">
        <v>105</v>
      </c>
      <c r="B11" s="19">
        <f>'2'!C28/('1'!C30+'1'!C48)</f>
        <v>0.10104205675395025</v>
      </c>
      <c r="C11" s="19">
        <f>'2'!D28/('1'!D30+'1'!D48)</f>
        <v>0.10976732196173249</v>
      </c>
      <c r="D11" s="19">
        <f>'2'!E28/('1'!E30+'1'!E48)</f>
        <v>0.16942284716948694</v>
      </c>
      <c r="E11" s="19">
        <f>'2'!F28/('1'!F30+'1'!F48)</f>
        <v>0.13646971914437844</v>
      </c>
      <c r="F11" s="19">
        <f>'2'!G28/('1'!G30+'1'!G48)</f>
        <v>0.14937380025608296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Anik</cp:lastModifiedBy>
  <dcterms:created xsi:type="dcterms:W3CDTF">2017-11-28T04:31:10Z</dcterms:created>
  <dcterms:modified xsi:type="dcterms:W3CDTF">2020-04-11T10:25:57Z</dcterms:modified>
</cp:coreProperties>
</file>