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G23" i="2"/>
  <c r="H33" i="3" l="1"/>
  <c r="H28" i="3"/>
  <c r="H30" i="3" s="1"/>
  <c r="H26" i="3"/>
  <c r="H19" i="3"/>
  <c r="H11" i="3"/>
  <c r="H32" i="3" s="1"/>
  <c r="H23" i="2"/>
  <c r="H21" i="2"/>
  <c r="H18" i="2"/>
  <c r="H29" i="2"/>
  <c r="H10" i="2"/>
  <c r="H50" i="1"/>
  <c r="H49" i="1"/>
  <c r="H45" i="1"/>
  <c r="H47" i="1" s="1"/>
  <c r="H37" i="1"/>
  <c r="H38" i="1"/>
  <c r="H26" i="1"/>
  <c r="H11" i="1"/>
  <c r="H19" i="1"/>
  <c r="H9" i="1"/>
  <c r="H20" i="1" s="1"/>
  <c r="B45" i="1" l="1"/>
  <c r="C50" i="1" l="1"/>
  <c r="D50" i="1"/>
  <c r="E50" i="1"/>
  <c r="F50" i="1"/>
  <c r="G50" i="1"/>
  <c r="B50" i="1"/>
  <c r="C29" i="2"/>
  <c r="D29" i="2"/>
  <c r="E29" i="2"/>
  <c r="F29" i="2"/>
  <c r="G29" i="2"/>
  <c r="B29" i="2"/>
  <c r="C33" i="3"/>
  <c r="D33" i="3"/>
  <c r="E33" i="3"/>
  <c r="F33" i="3"/>
  <c r="G33" i="3"/>
  <c r="B33" i="3"/>
  <c r="G19" i="3" l="1"/>
  <c r="G26" i="3"/>
  <c r="G11" i="3"/>
  <c r="G32" i="3" s="1"/>
  <c r="G8" i="2"/>
  <c r="H8" i="2"/>
  <c r="H13" i="2" s="1"/>
  <c r="H26" i="2"/>
  <c r="H28" i="2" s="1"/>
  <c r="G10" i="2"/>
  <c r="G37" i="1"/>
  <c r="G26" i="1"/>
  <c r="G45" i="1"/>
  <c r="G19" i="1"/>
  <c r="G11" i="1"/>
  <c r="G9" i="1"/>
  <c r="G28" i="3" l="1"/>
  <c r="G30" i="3" s="1"/>
  <c r="G38" i="1"/>
  <c r="G47" i="1" s="1"/>
  <c r="G8" i="4"/>
  <c r="G49" i="1"/>
  <c r="G13" i="2"/>
  <c r="G20" i="1"/>
  <c r="E26" i="1"/>
  <c r="E23" i="2"/>
  <c r="D23" i="2"/>
  <c r="E19" i="3"/>
  <c r="B19" i="3"/>
  <c r="B11" i="3"/>
  <c r="G18" i="2" l="1"/>
  <c r="G21" i="2" s="1"/>
  <c r="G26" i="2" s="1"/>
  <c r="G5" i="4" s="1"/>
  <c r="G10" i="4"/>
  <c r="D11" i="3"/>
  <c r="C11" i="3"/>
  <c r="D19" i="3"/>
  <c r="F19" i="3"/>
  <c r="F26" i="3"/>
  <c r="F11" i="3"/>
  <c r="E11" i="3"/>
  <c r="C8" i="2"/>
  <c r="G28" i="2" l="1"/>
  <c r="G9" i="4"/>
  <c r="G11" i="4"/>
  <c r="G6" i="4"/>
  <c r="E45" i="1"/>
  <c r="F37" i="1"/>
  <c r="E37" i="1"/>
  <c r="E11" i="1"/>
  <c r="F11" i="1"/>
  <c r="F9" i="1"/>
  <c r="D37" i="1"/>
  <c r="D9" i="1"/>
  <c r="C45" i="1"/>
  <c r="B37" i="1"/>
  <c r="C37" i="1"/>
  <c r="B26" i="1"/>
  <c r="C26" i="1"/>
  <c r="D26" i="1"/>
  <c r="F26" i="1"/>
  <c r="D45" i="1"/>
  <c r="F45" i="1"/>
  <c r="B19" i="1"/>
  <c r="C19" i="1"/>
  <c r="D19" i="1"/>
  <c r="E19" i="1"/>
  <c r="F19" i="1"/>
  <c r="B11" i="1"/>
  <c r="C11" i="1"/>
  <c r="D11" i="1"/>
  <c r="B9" i="1"/>
  <c r="C9" i="1"/>
  <c r="E9" i="1"/>
  <c r="E8" i="4" l="1"/>
  <c r="D8" i="4"/>
  <c r="C20" i="1"/>
  <c r="C8" i="4"/>
  <c r="F20" i="1"/>
  <c r="F8" i="4"/>
  <c r="B8" i="4"/>
  <c r="C38" i="1"/>
  <c r="C47" i="1" s="1"/>
  <c r="B20" i="1"/>
  <c r="E20" i="1"/>
  <c r="D20" i="1"/>
  <c r="D32" i="3" l="1"/>
  <c r="B10" i="2"/>
  <c r="C10" i="2"/>
  <c r="D10" i="2"/>
  <c r="E10" i="2"/>
  <c r="F10" i="2"/>
  <c r="E26" i="3" l="1"/>
  <c r="D26" i="3"/>
  <c r="C26" i="3"/>
  <c r="C19" i="3"/>
  <c r="B26" i="3"/>
  <c r="C13" i="2"/>
  <c r="B8" i="2"/>
  <c r="D8" i="2"/>
  <c r="D13" i="2" s="1"/>
  <c r="E8" i="2"/>
  <c r="F8" i="2"/>
  <c r="F13" i="2" s="1"/>
  <c r="D18" i="2" l="1"/>
  <c r="D21" i="2" s="1"/>
  <c r="D26" i="2" s="1"/>
  <c r="D10" i="4"/>
  <c r="F18" i="2"/>
  <c r="F10" i="4"/>
  <c r="C18" i="2"/>
  <c r="C10" i="4"/>
  <c r="B13" i="2"/>
  <c r="E13" i="2"/>
  <c r="D9" i="4" l="1"/>
  <c r="D6" i="4"/>
  <c r="D11" i="4"/>
  <c r="D5" i="4"/>
  <c r="E18" i="2"/>
  <c r="E21" i="2" s="1"/>
  <c r="E26" i="2" s="1"/>
  <c r="E10" i="4"/>
  <c r="B18" i="2"/>
  <c r="B21" i="2" s="1"/>
  <c r="B26" i="2" s="1"/>
  <c r="B10" i="4"/>
  <c r="C21" i="2"/>
  <c r="C26" i="2" s="1"/>
  <c r="F21" i="2"/>
  <c r="F26" i="2" s="1"/>
  <c r="E9" i="4" l="1"/>
  <c r="E11" i="4"/>
  <c r="E6" i="4"/>
  <c r="E5" i="4"/>
  <c r="C9" i="4"/>
  <c r="C11" i="4"/>
  <c r="C6" i="4"/>
  <c r="C5" i="4"/>
  <c r="B9" i="4"/>
  <c r="B11" i="4"/>
  <c r="B6" i="4"/>
  <c r="B5" i="4"/>
  <c r="F9" i="4"/>
  <c r="F11" i="4"/>
  <c r="F6" i="4"/>
  <c r="F5" i="4"/>
  <c r="B28" i="3"/>
  <c r="B30" i="3" s="1"/>
  <c r="D28" i="2" l="1"/>
  <c r="C28" i="2" l="1"/>
  <c r="F28" i="3"/>
  <c r="B49" i="1" l="1"/>
  <c r="B38" i="1"/>
  <c r="B47" i="1" s="1"/>
  <c r="F38" i="1"/>
  <c r="F47" i="1" s="1"/>
  <c r="E38" i="1"/>
  <c r="E47" i="1" s="1"/>
  <c r="D38" i="1"/>
  <c r="D47" i="1" s="1"/>
  <c r="C32" i="3"/>
  <c r="E32" i="3"/>
  <c r="F32" i="3"/>
  <c r="C28" i="3" l="1"/>
  <c r="C30" i="3" s="1"/>
  <c r="F30" i="3"/>
  <c r="E28" i="3"/>
  <c r="E30" i="3" s="1"/>
  <c r="D28" i="3"/>
  <c r="D30" i="3" s="1"/>
  <c r="F28" i="2" l="1"/>
  <c r="B28" i="2"/>
  <c r="E28" i="2" l="1"/>
  <c r="B32" i="3" l="1"/>
  <c r="C49" i="1" l="1"/>
  <c r="F49" i="1"/>
  <c r="E49" i="1"/>
  <c r="D49" i="1"/>
</calcChain>
</file>

<file path=xl/sharedStrings.xml><?xml version="1.0" encoding="utf-8"?>
<sst xmlns="http://schemas.openxmlformats.org/spreadsheetml/2006/main" count="91" uniqueCount="84">
  <si>
    <t>Current Liabilities</t>
  </si>
  <si>
    <t>ASSETS</t>
  </si>
  <si>
    <t>Share Capital</t>
  </si>
  <si>
    <t xml:space="preserve">Current Tax </t>
  </si>
  <si>
    <t>-</t>
  </si>
  <si>
    <t>Contribution to Workers Profit Participation &amp; Welfare Funds</t>
  </si>
  <si>
    <t>Deferred Tax</t>
  </si>
  <si>
    <t>Accounts Receivable</t>
  </si>
  <si>
    <t xml:space="preserve">Advances, Deposits &amp; Pre-payments </t>
  </si>
  <si>
    <t>Cash &amp; Bank Balances</t>
  </si>
  <si>
    <t>Deferred Tax Liabilities</t>
  </si>
  <si>
    <t>Financial Expenses</t>
  </si>
  <si>
    <t>RANGPUR DAIRY &amp; FOOD PRODUCTS LIMITED</t>
  </si>
  <si>
    <t>Construction WIP</t>
  </si>
  <si>
    <t>Property, Plant &amp; Equipment</t>
  </si>
  <si>
    <t>Government Bond</t>
  </si>
  <si>
    <t>Intangible Assets (Software)</t>
  </si>
  <si>
    <t>Inventory</t>
  </si>
  <si>
    <t>Retained earnings</t>
  </si>
  <si>
    <t xml:space="preserve">Share Premium </t>
  </si>
  <si>
    <t xml:space="preserve">Revaluation Reserve </t>
  </si>
  <si>
    <t>Accrued Expenses</t>
  </si>
  <si>
    <t xml:space="preserve">Sundry Creditors </t>
  </si>
  <si>
    <t>Short Term Bank Loan</t>
  </si>
  <si>
    <t xml:space="preserve">Inter Company Payable </t>
  </si>
  <si>
    <t>Provision for WPPF and Welfare Fund</t>
  </si>
  <si>
    <t>Share Application Money</t>
  </si>
  <si>
    <t>Provision for Income Tax</t>
  </si>
  <si>
    <t>Account Payable</t>
  </si>
  <si>
    <t>Office &amp; Administrative Expenses</t>
  </si>
  <si>
    <t>Marketing &amp; Distribution Expenses</t>
  </si>
  <si>
    <t>Non Operating Income</t>
  </si>
  <si>
    <t>Income Tax Paid</t>
  </si>
  <si>
    <t xml:space="preserve">Receipts from customers </t>
  </si>
  <si>
    <t xml:space="preserve">Receipts from non operating income </t>
  </si>
  <si>
    <t>Payment to suppliers, employees &amp; others</t>
  </si>
  <si>
    <t xml:space="preserve">Acquisition of Property, Plant &amp; Equipment </t>
  </si>
  <si>
    <t>Acquisition of Intangible Assets</t>
  </si>
  <si>
    <t xml:space="preserve">Proceeds from short term loan </t>
  </si>
  <si>
    <t>Share Application Money refund</t>
  </si>
  <si>
    <t>Inter Company debts received/(Paid)</t>
  </si>
  <si>
    <t>Purchase of Intangible Assets</t>
  </si>
  <si>
    <t xml:space="preserve">Construction WIP </t>
  </si>
  <si>
    <t>Current Ratio</t>
  </si>
  <si>
    <t>Debt to Equity</t>
  </si>
  <si>
    <t>Operating Margin</t>
  </si>
  <si>
    <t>Consolidated Income Statement</t>
  </si>
  <si>
    <t>As at year end</t>
  </si>
  <si>
    <t>Ratio</t>
  </si>
  <si>
    <t>Return on Asset (ROA)</t>
  </si>
  <si>
    <t>Return on Equity (ROE)</t>
  </si>
  <si>
    <t>Net Margin</t>
  </si>
  <si>
    <t>Return on Invested Capital (ROIC)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</si>
  <si>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</si>
  <si>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</si>
  <si>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</si>
  <si>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</si>
  <si>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</si>
  <si>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</si>
  <si>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</si>
  <si>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</si>
  <si>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</si>
  <si>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</si>
  <si>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</si>
  <si>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</si>
  <si>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</si>
  <si>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</si>
  <si>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</si>
  <si>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</si>
  <si>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</si>
  <si>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</si>
  <si>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</si>
  <si>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</si>
  <si>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NON CURRENT ASSETS</t>
  </si>
  <si>
    <t>Investment</t>
  </si>
  <si>
    <t>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</si>
  <si>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</si>
  <si>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</si>
  <si>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</si>
  <si>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</si>
  <si>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</si>
  <si>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</si>
  <si>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Consolidated Balance Sheet</t>
  </si>
  <si>
    <t>Consolidated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</si>
</sst>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41" fontId="0" fillId="0" borderId="0" xfId="0" applyNumberFormat="1" applyFill="1"/>
    <xf numFmtId="0" fontId="0" fillId="0" borderId="0" xfId="0" applyFill="1"/>
    <xf numFmtId="164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41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Border="1" applyAlignment="1">
      <alignment horizontal="right"/>
    </xf>
    <xf numFmtId="41" fontId="0" fillId="0" borderId="0" xfId="0" applyNumberFormat="1" applyFont="1" applyFill="1"/>
    <xf numFmtId="41" fontId="0" fillId="0" borderId="2" xfId="0" applyNumberFormat="1" applyBorder="1"/>
    <xf numFmtId="41" fontId="0" fillId="0" borderId="0" xfId="0" applyNumberFormat="1" applyFill="1" applyBorder="1"/>
    <xf numFmtId="41" fontId="1" fillId="0" borderId="0" xfId="0" applyNumberFormat="1" applyFont="1" applyFill="1"/>
    <xf numFmtId="41" fontId="1" fillId="0" borderId="5" xfId="0" applyNumberFormat="1" applyFont="1" applyBorder="1"/>
    <xf numFmtId="41" fontId="1" fillId="0" borderId="4" xfId="0" applyNumberFormat="1" applyFont="1" applyBorder="1"/>
    <xf numFmtId="41" fontId="1" fillId="0" borderId="0" xfId="0" applyNumberFormat="1" applyFont="1" applyAlignment="1">
      <alignment horizontal="right"/>
    </xf>
    <xf numFmtId="2" fontId="0" fillId="0" borderId="0" xfId="0" applyNumberFormat="1"/>
    <xf numFmtId="0" fontId="0" fillId="0" borderId="0" xfId="0" applyFont="1" applyAlignment="1">
      <alignment horizontal="left" indent="1"/>
    </xf>
    <xf numFmtId="41" fontId="1" fillId="0" borderId="0" xfId="0" applyNumberFormat="1" applyFont="1" applyFill="1" applyAlignment="1">
      <alignment horizontal="right"/>
    </xf>
    <xf numFmtId="41" fontId="4" fillId="0" borderId="3" xfId="0" applyNumberFormat="1" applyFont="1" applyFill="1" applyBorder="1" applyAlignment="1">
      <alignment horizontal="right"/>
    </xf>
    <xf numFmtId="41" fontId="0" fillId="0" borderId="1" xfId="0" applyNumberFormat="1" applyFill="1" applyBorder="1"/>
    <xf numFmtId="41" fontId="1" fillId="0" borderId="2" xfId="0" applyNumberFormat="1" applyFont="1" applyFill="1" applyBorder="1"/>
    <xf numFmtId="41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/>
    <xf numFmtId="0" fontId="8" fillId="0" borderId="0" xfId="0" applyFont="1" applyFill="1" applyBorder="1"/>
    <xf numFmtId="0" fontId="8" fillId="0" borderId="0" xfId="0" applyFont="1" applyBorder="1"/>
    <xf numFmtId="165" fontId="8" fillId="0" borderId="0" xfId="1" applyNumberFormat="1" applyFont="1" applyAlignment="1"/>
    <xf numFmtId="0" fontId="8" fillId="0" borderId="0" xfId="0" applyFont="1" applyAlignment="1">
      <alignment vertical="center"/>
    </xf>
    <xf numFmtId="165" fontId="8" fillId="0" borderId="0" xfId="1" applyNumberFormat="1" applyFont="1" applyFill="1" applyBorder="1"/>
    <xf numFmtId="165" fontId="7" fillId="0" borderId="0" xfId="1" applyNumberFormat="1" applyFont="1" applyFill="1"/>
    <xf numFmtId="165" fontId="8" fillId="0" borderId="0" xfId="1" applyNumberFormat="1" applyFont="1" applyBorder="1" applyAlignment="1"/>
    <xf numFmtId="165" fontId="8" fillId="0" borderId="0" xfId="1" applyNumberFormat="1" applyFont="1" applyBorder="1"/>
    <xf numFmtId="0" fontId="0" fillId="0" borderId="0" xfId="0" applyAlignment="1">
      <alignment horizontal="left" indent="1"/>
    </xf>
    <xf numFmtId="0" fontId="8" fillId="0" borderId="0" xfId="0" applyFont="1" applyAlignment="1">
      <alignment horizontal="left" indent="1"/>
    </xf>
    <xf numFmtId="41" fontId="1" fillId="0" borderId="3" xfId="0" applyNumberFormat="1" applyFont="1" applyFill="1" applyBorder="1"/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8" fillId="0" borderId="0" xfId="1" quotePrefix="1" applyNumberFormat="1" applyFont="1" applyAlignment="1"/>
    <xf numFmtId="10" fontId="0" fillId="0" borderId="0" xfId="2" applyNumberFormat="1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165" fontId="7" fillId="0" borderId="0" xfId="1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0"/>
  <sheetViews>
    <sheetView zoomScaleNormal="100" workbookViewId="0">
      <pane xSplit="1" ySplit="4" topLeftCell="B38" activePane="bottomRight" state="frozen"/>
      <selection pane="topRight" activeCell="B1" sqref="B1"/>
      <selection pane="bottomLeft" activeCell="A6" sqref="A6"/>
      <selection pane="bottomRight" activeCell="C19" sqref="C19"/>
    </sheetView>
  </sheetViews>
  <sheetFormatPr defaultRowHeight="15" x14ac:dyDescent="0.25"/>
  <cols>
    <col min="1" max="1" width="45.85546875" customWidth="1"/>
    <col min="2" max="3" width="12.5703125" bestFit="1" customWidth="1"/>
    <col min="4" max="4" width="14.28515625" style="18" bestFit="1" customWidth="1"/>
    <col min="5" max="8" width="14.28515625" bestFit="1" customWidth="1"/>
    <col min="9" max="12" width="19" bestFit="1" customWidth="1"/>
  </cols>
  <sheetData>
    <row r="1" spans="1:8" ht="15.75" x14ac:dyDescent="0.25">
      <c r="A1" s="1" t="s">
        <v>12</v>
      </c>
      <c r="B1" s="2"/>
      <c r="C1" s="2"/>
      <c r="D1" s="2"/>
      <c r="E1" s="2"/>
      <c r="F1" s="2"/>
      <c r="G1" s="2"/>
      <c r="H1" s="2"/>
    </row>
    <row r="2" spans="1:8" ht="15.75" x14ac:dyDescent="0.25">
      <c r="A2" s="60" t="s">
        <v>82</v>
      </c>
      <c r="B2" s="2"/>
      <c r="C2" s="2"/>
      <c r="D2" s="2"/>
      <c r="E2" s="2"/>
      <c r="F2" s="2"/>
      <c r="G2" s="2"/>
      <c r="H2" s="2"/>
    </row>
    <row r="3" spans="1:8" ht="15.75" x14ac:dyDescent="0.25">
      <c r="A3" s="1" t="s">
        <v>47</v>
      </c>
      <c r="B3" s="2"/>
      <c r="C3" s="2"/>
      <c r="D3" s="2"/>
      <c r="E3" s="2"/>
      <c r="F3" s="2"/>
      <c r="G3" s="2"/>
      <c r="H3" s="2"/>
    </row>
    <row r="4" spans="1:8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64" t="s">
        <v>1</v>
      </c>
    </row>
    <row r="6" spans="1:8" x14ac:dyDescent="0.25">
      <c r="A6" s="63" t="s">
        <v>73</v>
      </c>
      <c r="B6" s="10"/>
      <c r="C6" s="10"/>
      <c r="D6" s="17"/>
      <c r="E6" s="10"/>
      <c r="F6" s="10"/>
      <c r="G6" s="10"/>
      <c r="H6" s="10"/>
    </row>
    <row r="7" spans="1:8" x14ac:dyDescent="0.25">
      <c r="A7" s="54" t="s">
        <v>14</v>
      </c>
      <c r="B7" s="10">
        <v>588295117</v>
      </c>
      <c r="C7" s="11">
        <v>628576243</v>
      </c>
      <c r="D7" s="11">
        <v>672313385</v>
      </c>
      <c r="E7" s="10">
        <v>686382313</v>
      </c>
      <c r="F7" s="10">
        <v>702960952</v>
      </c>
      <c r="G7" s="10">
        <v>729889254</v>
      </c>
      <c r="H7" s="10">
        <v>756630638</v>
      </c>
    </row>
    <row r="8" spans="1:8" x14ac:dyDescent="0.25">
      <c r="A8" s="53" t="s">
        <v>13</v>
      </c>
      <c r="B8" s="10">
        <v>508485</v>
      </c>
      <c r="C8" s="11">
        <v>508485</v>
      </c>
      <c r="D8" s="11">
        <v>347984</v>
      </c>
      <c r="E8" s="10">
        <v>347984</v>
      </c>
      <c r="F8" s="10"/>
      <c r="G8" s="10"/>
      <c r="H8" s="10"/>
    </row>
    <row r="9" spans="1:8" x14ac:dyDescent="0.25">
      <c r="A9" s="53"/>
      <c r="B9" s="67">
        <f t="shared" ref="B9:H9" si="0">SUM(B7:B8)</f>
        <v>588803602</v>
      </c>
      <c r="C9" s="67">
        <f t="shared" si="0"/>
        <v>629084728</v>
      </c>
      <c r="D9" s="67">
        <f>SUM(D7:D8)</f>
        <v>672661369</v>
      </c>
      <c r="E9" s="67">
        <f t="shared" si="0"/>
        <v>686730297</v>
      </c>
      <c r="F9" s="67">
        <f t="shared" si="0"/>
        <v>702960952</v>
      </c>
      <c r="G9" s="67">
        <f t="shared" si="0"/>
        <v>729889254</v>
      </c>
      <c r="H9" s="67">
        <f t="shared" si="0"/>
        <v>756630638</v>
      </c>
    </row>
    <row r="10" spans="1:8" s="1" customFormat="1" x14ac:dyDescent="0.25">
      <c r="A10" s="63" t="s">
        <v>16</v>
      </c>
      <c r="B10" s="13">
        <v>1529712</v>
      </c>
      <c r="C10" s="13">
        <v>1376741</v>
      </c>
      <c r="D10" s="13">
        <v>1839607</v>
      </c>
      <c r="E10" s="13">
        <v>1780877</v>
      </c>
      <c r="F10" s="13">
        <v>1871025</v>
      </c>
      <c r="G10" s="13">
        <v>3275822</v>
      </c>
      <c r="H10" s="13">
        <v>2948240</v>
      </c>
    </row>
    <row r="11" spans="1:8" x14ac:dyDescent="0.25">
      <c r="A11" s="63" t="s">
        <v>74</v>
      </c>
      <c r="B11" s="51">
        <f t="shared" ref="B11:D11" si="1">SUM(B12)</f>
        <v>18151136</v>
      </c>
      <c r="C11" s="51">
        <f t="shared" si="1"/>
        <v>18151136</v>
      </c>
      <c r="D11" s="51">
        <f t="shared" si="1"/>
        <v>18151136</v>
      </c>
      <c r="E11" s="51">
        <f t="shared" ref="E11" si="2">SUM(E12)</f>
        <v>18151136</v>
      </c>
      <c r="F11" s="51">
        <f t="shared" ref="F11:H11" si="3">SUM(F12)</f>
        <v>18151136</v>
      </c>
      <c r="G11" s="51">
        <f t="shared" si="3"/>
        <v>0</v>
      </c>
      <c r="H11" s="51">
        <f t="shared" si="3"/>
        <v>0</v>
      </c>
    </row>
    <row r="12" spans="1:8" x14ac:dyDescent="0.25">
      <c r="A12" s="53" t="s">
        <v>15</v>
      </c>
      <c r="B12" s="10">
        <v>18151136</v>
      </c>
      <c r="C12" s="11">
        <v>18151136</v>
      </c>
      <c r="D12" s="11">
        <v>18151136</v>
      </c>
      <c r="E12" s="10">
        <v>18151136</v>
      </c>
      <c r="F12" s="10">
        <v>18151136</v>
      </c>
      <c r="G12" s="10">
        <v>0</v>
      </c>
      <c r="H12" s="10"/>
    </row>
    <row r="13" spans="1:8" x14ac:dyDescent="0.25">
      <c r="B13" s="14"/>
      <c r="C13" s="14"/>
      <c r="D13" s="31"/>
      <c r="E13" s="10"/>
      <c r="F13" s="14"/>
      <c r="G13" s="14"/>
      <c r="H13" s="14"/>
    </row>
    <row r="14" spans="1:8" x14ac:dyDescent="0.25">
      <c r="A14" s="63" t="s">
        <v>75</v>
      </c>
      <c r="B14" s="13"/>
      <c r="C14" s="13"/>
      <c r="D14" s="32"/>
      <c r="E14" s="10"/>
      <c r="F14" s="13"/>
      <c r="G14" s="13"/>
      <c r="H14" s="13"/>
    </row>
    <row r="15" spans="1:8" x14ac:dyDescent="0.25">
      <c r="A15" s="43" t="s">
        <v>17</v>
      </c>
      <c r="B15" s="11">
        <v>72892039</v>
      </c>
      <c r="C15" s="11">
        <v>81256256</v>
      </c>
      <c r="D15" s="11">
        <v>89983175</v>
      </c>
      <c r="E15" s="14">
        <v>92203599</v>
      </c>
      <c r="F15" s="11">
        <v>102231930</v>
      </c>
      <c r="G15" s="11">
        <v>113960544</v>
      </c>
      <c r="H15" s="11">
        <v>135475269</v>
      </c>
    </row>
    <row r="16" spans="1:8" x14ac:dyDescent="0.25">
      <c r="A16" s="43" t="s">
        <v>7</v>
      </c>
      <c r="B16" s="11">
        <v>75507808</v>
      </c>
      <c r="C16" s="11">
        <v>81504862</v>
      </c>
      <c r="D16" s="11">
        <v>89502215</v>
      </c>
      <c r="E16" s="14">
        <v>93331445</v>
      </c>
      <c r="F16" s="11">
        <v>98510308</v>
      </c>
      <c r="G16" s="11">
        <v>105021568</v>
      </c>
      <c r="H16" s="11">
        <v>106922975</v>
      </c>
    </row>
    <row r="17" spans="1:12" x14ac:dyDescent="0.25">
      <c r="A17" s="43" t="s">
        <v>8</v>
      </c>
      <c r="B17" s="11">
        <v>149287732</v>
      </c>
      <c r="C17" s="11">
        <v>148632645</v>
      </c>
      <c r="D17" s="11">
        <v>145038112</v>
      </c>
      <c r="E17" s="14">
        <v>158776295</v>
      </c>
      <c r="F17" s="11">
        <v>168546899</v>
      </c>
      <c r="G17" s="11">
        <v>187317815</v>
      </c>
      <c r="H17" s="11">
        <v>198647142</v>
      </c>
    </row>
    <row r="18" spans="1:12" x14ac:dyDescent="0.25">
      <c r="A18" s="43" t="s">
        <v>9</v>
      </c>
      <c r="B18" s="11">
        <v>9817739</v>
      </c>
      <c r="C18" s="11">
        <v>8831373</v>
      </c>
      <c r="D18" s="11">
        <v>13254605</v>
      </c>
      <c r="E18" s="14">
        <v>12429533</v>
      </c>
      <c r="F18" s="11">
        <v>30807950</v>
      </c>
      <c r="G18" s="11">
        <v>29260936</v>
      </c>
      <c r="H18" s="11">
        <v>33713143</v>
      </c>
    </row>
    <row r="19" spans="1:12" x14ac:dyDescent="0.25">
      <c r="B19" s="30">
        <f t="shared" ref="B19" si="4">SUM(B15:B18)</f>
        <v>307505318</v>
      </c>
      <c r="C19" s="30">
        <f t="shared" ref="C19" si="5">SUM(C15:C18)</f>
        <v>320225136</v>
      </c>
      <c r="D19" s="30">
        <f t="shared" ref="D19" si="6">SUM(D15:D18)</f>
        <v>337778107</v>
      </c>
      <c r="E19" s="30">
        <f t="shared" ref="E19" si="7">SUM(E15:E18)</f>
        <v>356740872</v>
      </c>
      <c r="F19" s="30">
        <f t="shared" ref="F19:G19" si="8">SUM(F15:F18)</f>
        <v>400097087</v>
      </c>
      <c r="G19" s="30">
        <f t="shared" si="8"/>
        <v>435560863</v>
      </c>
      <c r="H19" s="30">
        <f t="shared" ref="H19" si="9">SUM(H15:H18)</f>
        <v>474758529</v>
      </c>
      <c r="I19" s="10"/>
      <c r="J19" s="10"/>
      <c r="K19" s="10"/>
      <c r="L19" s="10"/>
    </row>
    <row r="20" spans="1:12" s="1" customFormat="1" ht="15.75" thickBot="1" x14ac:dyDescent="0.3">
      <c r="B20" s="33">
        <f t="shared" ref="B20:F20" si="10">SUM(B9,B10,B11,B19)</f>
        <v>915989768</v>
      </c>
      <c r="C20" s="33">
        <f t="shared" si="10"/>
        <v>968837741</v>
      </c>
      <c r="D20" s="33">
        <f t="shared" si="10"/>
        <v>1030430219</v>
      </c>
      <c r="E20" s="33">
        <f>SUM(E9,E10,E11,E19)+1</f>
        <v>1063403183</v>
      </c>
      <c r="F20" s="33">
        <f t="shared" si="10"/>
        <v>1123080200</v>
      </c>
      <c r="G20" s="33">
        <f t="shared" ref="G20:H20" si="11">SUM(G9,G10,G11,G19)</f>
        <v>1168725939</v>
      </c>
      <c r="H20" s="33">
        <f t="shared" si="11"/>
        <v>1234337407</v>
      </c>
      <c r="I20" s="13"/>
      <c r="J20" s="13"/>
      <c r="K20" s="13"/>
      <c r="L20" s="13"/>
    </row>
    <row r="21" spans="1:12" x14ac:dyDescent="0.25">
      <c r="B21" s="10"/>
      <c r="C21" s="10"/>
      <c r="D21" s="17"/>
      <c r="E21" s="10"/>
      <c r="F21" s="10"/>
      <c r="G21" s="10"/>
      <c r="H21" s="10"/>
      <c r="I21" s="10"/>
      <c r="J21" s="10"/>
      <c r="K21" s="10"/>
      <c r="L21" s="10"/>
    </row>
    <row r="22" spans="1:12" ht="15.75" x14ac:dyDescent="0.25">
      <c r="A22" s="65" t="s">
        <v>76</v>
      </c>
      <c r="B22" s="10"/>
      <c r="C22" s="10"/>
      <c r="D22" s="17"/>
      <c r="E22" s="10"/>
      <c r="F22" s="10"/>
      <c r="G22" s="10"/>
      <c r="H22" s="10"/>
      <c r="I22" s="10"/>
      <c r="J22" s="10"/>
      <c r="K22" s="10"/>
      <c r="L22" s="10"/>
    </row>
    <row r="23" spans="1:12" ht="15.75" x14ac:dyDescent="0.25">
      <c r="A23" s="66" t="s">
        <v>77</v>
      </c>
      <c r="B23" s="10"/>
      <c r="C23" s="10"/>
      <c r="D23" s="17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63" t="s">
        <v>78</v>
      </c>
      <c r="B24" s="10"/>
      <c r="C24" s="10"/>
      <c r="D24" s="17"/>
      <c r="E24" s="13"/>
      <c r="F24" s="13"/>
      <c r="G24" s="13"/>
      <c r="H24" s="13"/>
      <c r="I24" s="10"/>
      <c r="J24" s="10"/>
      <c r="K24" s="10"/>
      <c r="L24" s="10"/>
    </row>
    <row r="25" spans="1:12" x14ac:dyDescent="0.25">
      <c r="A25" s="44" t="s">
        <v>10</v>
      </c>
      <c r="B25" s="10">
        <v>5627206</v>
      </c>
      <c r="C25" s="10">
        <v>7002298</v>
      </c>
      <c r="D25" s="17">
        <v>9967247</v>
      </c>
      <c r="E25" s="17">
        <v>12330101</v>
      </c>
      <c r="F25" s="10">
        <v>16462041</v>
      </c>
      <c r="G25" s="10">
        <v>20338939</v>
      </c>
      <c r="H25" s="10">
        <v>48380402</v>
      </c>
      <c r="I25" s="10"/>
      <c r="J25" s="10"/>
      <c r="K25" s="10"/>
      <c r="L25" s="10"/>
    </row>
    <row r="26" spans="1:12" x14ac:dyDescent="0.25">
      <c r="A26" s="1"/>
      <c r="B26" s="30">
        <f t="shared" ref="B26" si="12">SUM(B25:B25)</f>
        <v>5627206</v>
      </c>
      <c r="C26" s="30">
        <f t="shared" ref="C26" si="13">SUM(C25:C25)</f>
        <v>7002298</v>
      </c>
      <c r="D26" s="30">
        <f t="shared" ref="D26:E26" si="14">SUM(D25:D25)</f>
        <v>9967247</v>
      </c>
      <c r="E26" s="30">
        <f t="shared" si="14"/>
        <v>12330101</v>
      </c>
      <c r="F26" s="30">
        <f t="shared" ref="F26:H26" si="15">SUM(F25:F25)</f>
        <v>16462041</v>
      </c>
      <c r="G26" s="30">
        <f t="shared" si="15"/>
        <v>20338939</v>
      </c>
      <c r="H26" s="30">
        <f t="shared" si="15"/>
        <v>48380402</v>
      </c>
      <c r="I26" s="10"/>
      <c r="J26" s="10"/>
      <c r="K26" s="10"/>
      <c r="L26" s="10"/>
    </row>
    <row r="27" spans="1:12" x14ac:dyDescent="0.25">
      <c r="A27" s="7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</row>
    <row r="28" spans="1:12" x14ac:dyDescent="0.25">
      <c r="A28" s="63" t="s">
        <v>0</v>
      </c>
      <c r="B28" s="11"/>
      <c r="C28" s="13"/>
      <c r="D28" s="32"/>
      <c r="E28" s="13"/>
      <c r="F28" s="13"/>
      <c r="G28" s="13"/>
      <c r="H28" s="13"/>
      <c r="I28" s="10"/>
      <c r="J28" s="10"/>
      <c r="K28" s="10"/>
      <c r="L28" s="10"/>
    </row>
    <row r="29" spans="1:12" x14ac:dyDescent="0.25">
      <c r="A29" s="43" t="s">
        <v>28</v>
      </c>
      <c r="B29" s="11"/>
      <c r="C29" s="13"/>
      <c r="D29" s="10">
        <v>2983764</v>
      </c>
      <c r="E29" s="11">
        <v>2551671</v>
      </c>
      <c r="F29" s="11">
        <v>7585575</v>
      </c>
      <c r="G29" s="11">
        <v>6020145</v>
      </c>
      <c r="H29" s="11">
        <v>7789585</v>
      </c>
      <c r="I29" s="10"/>
      <c r="J29" s="10"/>
      <c r="K29" s="10"/>
      <c r="L29" s="10"/>
    </row>
    <row r="30" spans="1:12" s="3" customFormat="1" x14ac:dyDescent="0.25">
      <c r="A30" s="43" t="s">
        <v>22</v>
      </c>
      <c r="B30" s="11">
        <v>3487936</v>
      </c>
      <c r="C30" s="11">
        <v>2750969</v>
      </c>
      <c r="D30" s="10"/>
      <c r="E30" s="11"/>
      <c r="F30" s="11"/>
      <c r="G30" s="11"/>
      <c r="H30" s="11"/>
      <c r="I30" s="11"/>
      <c r="J30" s="11"/>
      <c r="K30" s="11"/>
      <c r="L30" s="11"/>
    </row>
    <row r="31" spans="1:12" s="3" customFormat="1" x14ac:dyDescent="0.25">
      <c r="A31" s="45" t="s">
        <v>23</v>
      </c>
      <c r="B31" s="11">
        <v>11795183</v>
      </c>
      <c r="C31" s="11">
        <v>22455235</v>
      </c>
      <c r="D31" s="10">
        <v>49101379</v>
      </c>
      <c r="E31" s="11">
        <v>62260772</v>
      </c>
      <c r="F31" s="11">
        <v>75936301</v>
      </c>
      <c r="G31" s="11">
        <v>92099474</v>
      </c>
      <c r="H31" s="11">
        <v>118978783</v>
      </c>
      <c r="I31" s="11"/>
      <c r="J31" s="11"/>
      <c r="K31" s="11"/>
      <c r="L31" s="11"/>
    </row>
    <row r="32" spans="1:12" s="3" customFormat="1" x14ac:dyDescent="0.25">
      <c r="A32" s="45" t="s">
        <v>24</v>
      </c>
      <c r="B32" s="11">
        <v>140363</v>
      </c>
      <c r="C32" s="11"/>
      <c r="D32" s="10"/>
      <c r="E32" s="11"/>
      <c r="F32" s="11"/>
      <c r="G32" s="11"/>
      <c r="H32" s="11"/>
      <c r="I32" s="11"/>
      <c r="J32" s="11"/>
      <c r="K32" s="11"/>
      <c r="L32" s="11"/>
    </row>
    <row r="33" spans="1:12" s="3" customFormat="1" x14ac:dyDescent="0.25">
      <c r="A33" s="46" t="s">
        <v>25</v>
      </c>
      <c r="B33" s="11">
        <v>10910145</v>
      </c>
      <c r="C33" s="11">
        <v>12183200</v>
      </c>
      <c r="D33" s="10">
        <v>12398864</v>
      </c>
      <c r="E33" s="11">
        <v>12685970</v>
      </c>
      <c r="F33" s="11">
        <v>13511939</v>
      </c>
      <c r="G33" s="11">
        <v>14095510</v>
      </c>
      <c r="H33" s="11">
        <v>14313238</v>
      </c>
      <c r="I33" s="11"/>
      <c r="J33" s="11"/>
      <c r="K33" s="11"/>
      <c r="L33" s="11"/>
    </row>
    <row r="34" spans="1:12" s="3" customFormat="1" x14ac:dyDescent="0.25">
      <c r="A34" s="45" t="s">
        <v>26</v>
      </c>
      <c r="B34" s="11">
        <v>6467514</v>
      </c>
      <c r="C34" s="11">
        <v>5764218</v>
      </c>
      <c r="D34" s="29">
        <v>5749818</v>
      </c>
      <c r="E34" s="11">
        <v>5739018</v>
      </c>
      <c r="F34" s="11">
        <v>5739018</v>
      </c>
      <c r="G34" s="11">
        <v>5739018</v>
      </c>
      <c r="H34" s="11">
        <v>5739018</v>
      </c>
      <c r="I34" s="11"/>
      <c r="J34" s="11"/>
      <c r="K34" s="11"/>
      <c r="L34" s="11"/>
    </row>
    <row r="35" spans="1:12" s="3" customFormat="1" x14ac:dyDescent="0.25">
      <c r="A35" s="45" t="s">
        <v>27</v>
      </c>
      <c r="B35" s="11">
        <v>2172866</v>
      </c>
      <c r="C35" s="11">
        <v>1589020</v>
      </c>
      <c r="D35" s="29">
        <v>259911</v>
      </c>
      <c r="E35" s="11">
        <v>642965</v>
      </c>
      <c r="F35" s="11">
        <v>1476511</v>
      </c>
      <c r="G35" s="11">
        <v>7017089</v>
      </c>
      <c r="H35" s="11">
        <v>8342857</v>
      </c>
      <c r="I35" s="11"/>
      <c r="J35" s="11"/>
      <c r="K35" s="11"/>
      <c r="L35" s="11"/>
    </row>
    <row r="36" spans="1:12" s="3" customFormat="1" x14ac:dyDescent="0.25">
      <c r="A36" s="45" t="s">
        <v>21</v>
      </c>
      <c r="B36" s="11">
        <v>2364726</v>
      </c>
      <c r="C36" s="11">
        <v>3021656</v>
      </c>
      <c r="D36" s="29">
        <v>2732603</v>
      </c>
      <c r="E36" s="11">
        <v>2929245</v>
      </c>
      <c r="F36" s="11">
        <v>2898056</v>
      </c>
      <c r="G36" s="11">
        <v>4419041</v>
      </c>
      <c r="H36" s="11">
        <v>4815225</v>
      </c>
      <c r="I36" s="11"/>
      <c r="J36" s="11"/>
      <c r="K36" s="11"/>
      <c r="L36" s="11"/>
    </row>
    <row r="37" spans="1:12" x14ac:dyDescent="0.25">
      <c r="B37" s="30">
        <f t="shared" ref="B37:C37" si="16">SUM(B30:B36)</f>
        <v>37338733</v>
      </c>
      <c r="C37" s="30">
        <f t="shared" si="16"/>
        <v>47764298</v>
      </c>
      <c r="D37" s="30">
        <f>SUM(D29:D36)</f>
        <v>73226339</v>
      </c>
      <c r="E37" s="30">
        <f>SUM(E29:E36)</f>
        <v>86809641</v>
      </c>
      <c r="F37" s="30">
        <f>SUM(F29:F36)</f>
        <v>107147400</v>
      </c>
      <c r="G37" s="30">
        <f>SUM(G29:G36)</f>
        <v>129390277</v>
      </c>
      <c r="H37" s="30">
        <f>SUM(H29:H36)</f>
        <v>159978706</v>
      </c>
      <c r="I37" s="10"/>
      <c r="J37" s="10"/>
      <c r="K37" s="10"/>
      <c r="L37" s="10"/>
    </row>
    <row r="38" spans="1:12" s="1" customFormat="1" x14ac:dyDescent="0.25">
      <c r="B38" s="13">
        <f t="shared" ref="B38:G38" si="17">SUM(B37,B26)</f>
        <v>42965939</v>
      </c>
      <c r="C38" s="13">
        <f t="shared" si="17"/>
        <v>54766596</v>
      </c>
      <c r="D38" s="13">
        <f t="shared" si="17"/>
        <v>83193586</v>
      </c>
      <c r="E38" s="13">
        <f t="shared" si="17"/>
        <v>99139742</v>
      </c>
      <c r="F38" s="13">
        <f t="shared" si="17"/>
        <v>123609441</v>
      </c>
      <c r="G38" s="13">
        <f t="shared" si="17"/>
        <v>149729216</v>
      </c>
      <c r="H38" s="13">
        <f t="shared" ref="H38" si="18">SUM(H37,H26)</f>
        <v>208359108</v>
      </c>
      <c r="I38" s="10"/>
      <c r="J38" s="10"/>
      <c r="K38" s="10"/>
      <c r="L38" s="10"/>
    </row>
    <row r="39" spans="1:12" s="1" customFormat="1" x14ac:dyDescent="0.25">
      <c r="B39" s="13"/>
      <c r="C39" s="13"/>
      <c r="D39" s="13"/>
      <c r="E39" s="13"/>
      <c r="F39" s="13"/>
      <c r="G39" s="13"/>
      <c r="H39" s="13"/>
      <c r="I39" s="10"/>
      <c r="J39" s="10"/>
      <c r="K39" s="10"/>
      <c r="L39" s="10"/>
    </row>
    <row r="40" spans="1:12" x14ac:dyDescent="0.25">
      <c r="A40" s="63" t="s">
        <v>79</v>
      </c>
      <c r="B40" s="13"/>
      <c r="C40" s="13"/>
      <c r="D40" s="32"/>
      <c r="E40" s="13"/>
      <c r="F40" s="13"/>
      <c r="G40" s="13"/>
      <c r="H40" s="13"/>
      <c r="I40" s="10"/>
      <c r="J40" s="10"/>
      <c r="K40" s="10"/>
      <c r="L40" s="10"/>
    </row>
    <row r="41" spans="1:12" x14ac:dyDescent="0.25">
      <c r="A41" s="43" t="s">
        <v>2</v>
      </c>
      <c r="B41" s="10">
        <v>492800000</v>
      </c>
      <c r="C41" s="51">
        <v>542080000</v>
      </c>
      <c r="D41" s="10">
        <v>542080000</v>
      </c>
      <c r="E41" s="10">
        <v>542080000</v>
      </c>
      <c r="F41" s="10">
        <v>596288000</v>
      </c>
      <c r="G41" s="10">
        <v>655916800</v>
      </c>
      <c r="H41" s="10">
        <v>688712640</v>
      </c>
      <c r="I41" s="10"/>
      <c r="J41" s="10"/>
      <c r="K41" s="10"/>
      <c r="L41" s="10"/>
    </row>
    <row r="42" spans="1:12" x14ac:dyDescent="0.25">
      <c r="A42" s="43" t="s">
        <v>19</v>
      </c>
      <c r="B42" s="10">
        <v>130731200</v>
      </c>
      <c r="C42" s="51">
        <v>130731200</v>
      </c>
      <c r="D42" s="10">
        <v>130731200</v>
      </c>
      <c r="E42" s="10">
        <v>130731200</v>
      </c>
      <c r="F42" s="10">
        <v>130731200</v>
      </c>
      <c r="G42" s="10">
        <v>130731200</v>
      </c>
      <c r="H42" s="10">
        <v>130731200</v>
      </c>
      <c r="I42" s="10"/>
      <c r="J42" s="10"/>
      <c r="K42" s="10"/>
      <c r="L42" s="10"/>
    </row>
    <row r="43" spans="1:12" x14ac:dyDescent="0.25">
      <c r="A43" s="43" t="s">
        <v>20</v>
      </c>
      <c r="B43" s="10">
        <v>107994533</v>
      </c>
      <c r="C43" s="51">
        <v>106910294</v>
      </c>
      <c r="D43" s="10">
        <v>105858582</v>
      </c>
      <c r="E43" s="10">
        <v>105348502</v>
      </c>
      <c r="F43" s="10">
        <v>104343644</v>
      </c>
      <c r="G43" s="10">
        <v>103368931</v>
      </c>
      <c r="H43" s="10">
        <v>95682329</v>
      </c>
      <c r="I43" s="10"/>
      <c r="J43" s="10"/>
      <c r="K43" s="10"/>
      <c r="L43" s="10"/>
    </row>
    <row r="44" spans="1:12" x14ac:dyDescent="0.25">
      <c r="A44" s="43" t="s">
        <v>18</v>
      </c>
      <c r="B44" s="10">
        <v>141498096</v>
      </c>
      <c r="C44" s="52">
        <v>134349650</v>
      </c>
      <c r="D44" s="17">
        <v>168566851</v>
      </c>
      <c r="E44" s="10">
        <v>186103739</v>
      </c>
      <c r="F44" s="10">
        <v>168107915</v>
      </c>
      <c r="G44" s="10">
        <v>128979791</v>
      </c>
      <c r="H44" s="10">
        <v>110852131</v>
      </c>
      <c r="I44" s="10"/>
      <c r="J44" s="10"/>
      <c r="K44" s="10"/>
      <c r="L44" s="10"/>
    </row>
    <row r="45" spans="1:12" x14ac:dyDescent="0.25">
      <c r="A45" s="1"/>
      <c r="B45" s="30">
        <f>SUM(B41:B44)</f>
        <v>873023829</v>
      </c>
      <c r="C45" s="30">
        <f>SUM(C41:C44)+1</f>
        <v>914071145</v>
      </c>
      <c r="D45" s="30">
        <f t="shared" ref="D45:H45" si="19">SUM(D41:D44)</f>
        <v>947236633</v>
      </c>
      <c r="E45" s="30">
        <f>SUM(E41:E44)</f>
        <v>964263441</v>
      </c>
      <c r="F45" s="30">
        <f t="shared" si="19"/>
        <v>999470759</v>
      </c>
      <c r="G45" s="30">
        <f t="shared" si="19"/>
        <v>1018996722</v>
      </c>
      <c r="H45" s="30">
        <f t="shared" si="19"/>
        <v>1025978300</v>
      </c>
      <c r="I45" s="10"/>
      <c r="J45" s="10"/>
      <c r="K45" s="10"/>
      <c r="L45" s="10"/>
    </row>
    <row r="46" spans="1:12" x14ac:dyDescent="0.25">
      <c r="A46" s="1"/>
      <c r="B46" s="14"/>
      <c r="C46" s="14"/>
      <c r="D46" s="31"/>
      <c r="E46" s="14"/>
      <c r="F46" s="14"/>
      <c r="G46" s="14"/>
      <c r="H46" s="14"/>
      <c r="I46" s="10"/>
      <c r="J46" s="10"/>
      <c r="K46" s="10"/>
      <c r="L46" s="10"/>
    </row>
    <row r="47" spans="1:12" ht="15.75" thickBot="1" x14ac:dyDescent="0.3">
      <c r="A47" s="1"/>
      <c r="B47" s="34">
        <f>SUM(B45,B38)</f>
        <v>915989768</v>
      </c>
      <c r="C47" s="34">
        <f>SUM(C45,C38)</f>
        <v>968837741</v>
      </c>
      <c r="D47" s="34">
        <f>SUM(D45,D38)</f>
        <v>1030430219</v>
      </c>
      <c r="E47" s="34">
        <f>SUM(E45,E38)</f>
        <v>1063403183</v>
      </c>
      <c r="F47" s="34">
        <f>SUM(F45,F38)</f>
        <v>1123080200</v>
      </c>
      <c r="G47" s="34">
        <f>SUM(G45,G38)+1</f>
        <v>1168725939</v>
      </c>
      <c r="H47" s="34">
        <f>SUM(H45,H38)+1</f>
        <v>1234337409</v>
      </c>
      <c r="I47" s="10"/>
      <c r="J47" s="10"/>
      <c r="K47" s="10"/>
      <c r="L47" s="10"/>
    </row>
    <row r="48" spans="1:12" x14ac:dyDescent="0.25">
      <c r="A48" s="1"/>
      <c r="B48" s="22"/>
      <c r="C48" s="22"/>
      <c r="D48" s="23"/>
      <c r="E48" s="22"/>
      <c r="F48" s="22"/>
      <c r="G48" s="22"/>
      <c r="H48" s="22"/>
      <c r="I48" s="10"/>
      <c r="J48" s="10"/>
      <c r="K48" s="10"/>
      <c r="L48" s="10"/>
    </row>
    <row r="49" spans="1:12" s="1" customFormat="1" x14ac:dyDescent="0.25">
      <c r="A49" s="61" t="s">
        <v>80</v>
      </c>
      <c r="B49" s="19">
        <f t="shared" ref="B49:H49" si="20">B45/(B41/10)</f>
        <v>17.715580945616882</v>
      </c>
      <c r="C49" s="19">
        <f t="shared" si="20"/>
        <v>16.862292373819361</v>
      </c>
      <c r="D49" s="20">
        <f t="shared" si="20"/>
        <v>17.474111441115703</v>
      </c>
      <c r="E49" s="19">
        <f t="shared" si="20"/>
        <v>17.788212828364816</v>
      </c>
      <c r="F49" s="19">
        <f t="shared" si="20"/>
        <v>16.76154406930879</v>
      </c>
      <c r="G49" s="19">
        <f t="shared" si="20"/>
        <v>15.535456966493312</v>
      </c>
      <c r="H49" s="19">
        <f t="shared" si="20"/>
        <v>14.897044723906911</v>
      </c>
      <c r="I49" s="10"/>
      <c r="J49" s="10"/>
      <c r="K49" s="10"/>
      <c r="L49" s="10"/>
    </row>
    <row r="50" spans="1:12" x14ac:dyDescent="0.25">
      <c r="A50" s="61" t="s">
        <v>81</v>
      </c>
      <c r="B50" s="10">
        <f>B41/10</f>
        <v>49280000</v>
      </c>
      <c r="C50" s="10">
        <f t="shared" ref="C50:H50" si="21">C41/10</f>
        <v>54208000</v>
      </c>
      <c r="D50" s="10">
        <f t="shared" si="21"/>
        <v>54208000</v>
      </c>
      <c r="E50" s="10">
        <f t="shared" si="21"/>
        <v>54208000</v>
      </c>
      <c r="F50" s="10">
        <f t="shared" si="21"/>
        <v>59628800</v>
      </c>
      <c r="G50" s="10">
        <f t="shared" si="21"/>
        <v>65591680</v>
      </c>
      <c r="H50" s="10">
        <f t="shared" si="21"/>
        <v>68871264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3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F32" sqref="F32"/>
    </sheetView>
  </sheetViews>
  <sheetFormatPr defaultRowHeight="15" x14ac:dyDescent="0.25"/>
  <cols>
    <col min="1" max="1" width="39" customWidth="1"/>
    <col min="2" max="6" width="12.5703125" bestFit="1" customWidth="1"/>
    <col min="7" max="8" width="12.5703125" style="4" bestFit="1" customWidth="1"/>
  </cols>
  <sheetData>
    <row r="1" spans="1:12" ht="15.75" x14ac:dyDescent="0.25">
      <c r="A1" s="1" t="s">
        <v>12</v>
      </c>
      <c r="B1" s="2"/>
      <c r="C1" s="2"/>
      <c r="D1" s="2"/>
      <c r="E1" s="2"/>
      <c r="F1" s="2"/>
      <c r="G1"/>
      <c r="H1"/>
    </row>
    <row r="2" spans="1:12" ht="15.75" x14ac:dyDescent="0.25">
      <c r="A2" s="60" t="s">
        <v>46</v>
      </c>
      <c r="B2" s="2"/>
      <c r="C2" s="2"/>
      <c r="D2" s="2"/>
      <c r="E2" s="2"/>
      <c r="F2" s="2"/>
      <c r="G2"/>
      <c r="H2"/>
    </row>
    <row r="3" spans="1:12" ht="15.75" x14ac:dyDescent="0.25">
      <c r="A3" s="1" t="s">
        <v>47</v>
      </c>
      <c r="B3" s="2"/>
      <c r="C3" s="2"/>
      <c r="D3" s="2"/>
      <c r="E3" s="2"/>
      <c r="F3" s="2"/>
      <c r="G3"/>
      <c r="H3"/>
    </row>
    <row r="4" spans="1:12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12" ht="15.75" x14ac:dyDescent="0.25">
      <c r="A5" s="2"/>
      <c r="B5" s="5"/>
      <c r="C5" s="5"/>
      <c r="D5" s="5"/>
      <c r="E5" s="5"/>
      <c r="F5" s="5"/>
    </row>
    <row r="6" spans="1:12" x14ac:dyDescent="0.25">
      <c r="A6" s="61" t="s">
        <v>61</v>
      </c>
      <c r="B6" s="47">
        <v>432422513</v>
      </c>
      <c r="C6" s="17">
        <v>467795558</v>
      </c>
      <c r="D6" s="17">
        <v>693232596</v>
      </c>
      <c r="E6" s="17">
        <v>719870909</v>
      </c>
      <c r="F6" s="17">
        <v>532430924</v>
      </c>
      <c r="G6" s="14">
        <v>563745175</v>
      </c>
      <c r="H6" s="14">
        <v>607572995</v>
      </c>
      <c r="I6" s="14"/>
      <c r="J6" s="14"/>
      <c r="K6" s="14"/>
      <c r="L6" s="14"/>
    </row>
    <row r="7" spans="1:12" x14ac:dyDescent="0.25">
      <c r="A7" t="s">
        <v>62</v>
      </c>
      <c r="B7" s="40">
        <v>344307463</v>
      </c>
      <c r="C7" s="58">
        <v>367381298</v>
      </c>
      <c r="D7" s="40">
        <v>541345484</v>
      </c>
      <c r="E7" s="40">
        <v>574754108</v>
      </c>
      <c r="F7" s="40">
        <v>422206747</v>
      </c>
      <c r="G7" s="14">
        <v>457144104</v>
      </c>
      <c r="H7" s="14">
        <v>478777657</v>
      </c>
      <c r="I7" s="14"/>
      <c r="J7" s="14"/>
      <c r="K7" s="14"/>
      <c r="L7" s="14"/>
    </row>
    <row r="8" spans="1:12" s="1" customFormat="1" x14ac:dyDescent="0.25">
      <c r="A8" s="61" t="s">
        <v>63</v>
      </c>
      <c r="B8" s="32">
        <f t="shared" ref="B8:H8" si="0">B6-B7</f>
        <v>88115050</v>
      </c>
      <c r="C8" s="55">
        <f t="shared" si="0"/>
        <v>100414260</v>
      </c>
      <c r="D8" s="32">
        <f t="shared" si="0"/>
        <v>151887112</v>
      </c>
      <c r="E8" s="32">
        <f t="shared" si="0"/>
        <v>145116801</v>
      </c>
      <c r="F8" s="32">
        <f t="shared" si="0"/>
        <v>110224177</v>
      </c>
      <c r="G8" s="32">
        <f t="shared" si="0"/>
        <v>106601071</v>
      </c>
      <c r="H8" s="32">
        <f t="shared" si="0"/>
        <v>128795338</v>
      </c>
      <c r="I8" s="12"/>
      <c r="J8" s="12"/>
      <c r="K8" s="12"/>
      <c r="L8" s="12"/>
    </row>
    <row r="9" spans="1:12" s="1" customFormat="1" x14ac:dyDescent="0.25">
      <c r="B9" s="32"/>
      <c r="C9" s="32"/>
      <c r="D9" s="32"/>
      <c r="E9" s="32"/>
      <c r="F9" s="32"/>
      <c r="G9" s="12"/>
      <c r="H9" s="12"/>
      <c r="I9" s="12"/>
      <c r="J9" s="12"/>
      <c r="K9" s="12"/>
      <c r="L9" s="12"/>
    </row>
    <row r="10" spans="1:12" s="1" customFormat="1" x14ac:dyDescent="0.25">
      <c r="A10" s="61" t="s">
        <v>64</v>
      </c>
      <c r="B10" s="32">
        <f t="shared" ref="B10:H10" si="1">SUM(B11,B12)</f>
        <v>38221618</v>
      </c>
      <c r="C10" s="32">
        <f t="shared" si="1"/>
        <v>52190674</v>
      </c>
      <c r="D10" s="32">
        <f t="shared" si="1"/>
        <v>80078826</v>
      </c>
      <c r="E10" s="32">
        <f t="shared" si="1"/>
        <v>78823324</v>
      </c>
      <c r="F10" s="32">
        <f t="shared" si="1"/>
        <v>57675073</v>
      </c>
      <c r="G10" s="32">
        <f t="shared" si="1"/>
        <v>62951155</v>
      </c>
      <c r="H10" s="32">
        <f t="shared" si="1"/>
        <v>73589489</v>
      </c>
      <c r="I10" s="12"/>
      <c r="J10" s="12"/>
      <c r="K10" s="12"/>
      <c r="L10" s="12"/>
    </row>
    <row r="11" spans="1:12" s="3" customFormat="1" x14ac:dyDescent="0.25">
      <c r="A11" s="54" t="s">
        <v>29</v>
      </c>
      <c r="B11" s="29">
        <v>22540141</v>
      </c>
      <c r="C11" s="29">
        <v>29541019</v>
      </c>
      <c r="D11" s="29">
        <v>43294243</v>
      </c>
      <c r="E11" s="29">
        <v>43168762</v>
      </c>
      <c r="F11" s="29">
        <v>29597192</v>
      </c>
      <c r="G11" s="16">
        <v>31635730</v>
      </c>
      <c r="H11" s="16">
        <v>34344386</v>
      </c>
      <c r="I11" s="16"/>
      <c r="J11" s="16"/>
      <c r="K11" s="16"/>
      <c r="L11" s="16"/>
    </row>
    <row r="12" spans="1:12" s="3" customFormat="1" x14ac:dyDescent="0.25">
      <c r="A12" s="37" t="s">
        <v>30</v>
      </c>
      <c r="B12" s="29">
        <v>15681477</v>
      </c>
      <c r="C12" s="29">
        <v>22649655</v>
      </c>
      <c r="D12" s="29">
        <v>36784583</v>
      </c>
      <c r="E12" s="29">
        <v>35654562</v>
      </c>
      <c r="F12" s="29">
        <v>28077881</v>
      </c>
      <c r="G12" s="16">
        <v>31315425</v>
      </c>
      <c r="H12" s="16">
        <v>39245103</v>
      </c>
      <c r="I12" s="16"/>
      <c r="J12" s="16"/>
      <c r="K12" s="16"/>
      <c r="L12" s="16"/>
    </row>
    <row r="13" spans="1:12" s="1" customFormat="1" x14ac:dyDescent="0.25">
      <c r="A13" s="61" t="s">
        <v>65</v>
      </c>
      <c r="B13" s="32">
        <f>B8-B10</f>
        <v>49893432</v>
      </c>
      <c r="C13" s="32">
        <f t="shared" ref="C13:H13" si="2">C8-C10</f>
        <v>48223586</v>
      </c>
      <c r="D13" s="32">
        <f t="shared" si="2"/>
        <v>71808286</v>
      </c>
      <c r="E13" s="32">
        <f t="shared" si="2"/>
        <v>66293477</v>
      </c>
      <c r="F13" s="32">
        <f t="shared" si="2"/>
        <v>52549104</v>
      </c>
      <c r="G13" s="32">
        <f t="shared" si="2"/>
        <v>43649916</v>
      </c>
      <c r="H13" s="32">
        <f t="shared" si="2"/>
        <v>55205849</v>
      </c>
      <c r="I13" s="12"/>
      <c r="J13" s="12"/>
      <c r="K13" s="12"/>
      <c r="L13" s="12"/>
    </row>
    <row r="14" spans="1:12" s="1" customFormat="1" x14ac:dyDescent="0.25">
      <c r="A14" s="62" t="s">
        <v>66</v>
      </c>
      <c r="B14" s="32"/>
      <c r="C14" s="32"/>
      <c r="D14" s="32"/>
      <c r="E14" s="32"/>
      <c r="F14" s="32"/>
      <c r="G14" s="32"/>
      <c r="H14" s="32"/>
      <c r="I14" s="12"/>
      <c r="J14" s="12"/>
      <c r="K14" s="12"/>
      <c r="L14" s="12"/>
    </row>
    <row r="15" spans="1:12" s="3" customFormat="1" ht="15.75" customHeight="1" x14ac:dyDescent="0.25">
      <c r="A15" s="43" t="s">
        <v>11</v>
      </c>
      <c r="B15" s="29">
        <v>2152524</v>
      </c>
      <c r="C15" s="29">
        <v>3294201</v>
      </c>
      <c r="D15" s="29">
        <v>5310947</v>
      </c>
      <c r="E15" s="29">
        <v>9129993</v>
      </c>
      <c r="F15" s="29">
        <v>10216182</v>
      </c>
      <c r="G15" s="16">
        <v>10006327</v>
      </c>
      <c r="H15" s="16">
        <v>13976839</v>
      </c>
      <c r="I15" s="16"/>
      <c r="J15" s="16"/>
      <c r="K15" s="16"/>
      <c r="L15" s="16"/>
    </row>
    <row r="16" spans="1:12" s="3" customFormat="1" x14ac:dyDescent="0.25">
      <c r="A16" s="43" t="s">
        <v>31</v>
      </c>
      <c r="B16" s="29">
        <v>2150640</v>
      </c>
      <c r="C16" s="29">
        <v>1106867</v>
      </c>
      <c r="D16" s="29">
        <v>1680011</v>
      </c>
      <c r="E16" s="29">
        <v>1609202</v>
      </c>
      <c r="F16" s="29">
        <v>1094761</v>
      </c>
      <c r="G16" s="16">
        <v>915082</v>
      </c>
      <c r="H16" s="16">
        <v>862921</v>
      </c>
      <c r="I16" s="16"/>
      <c r="J16" s="16"/>
      <c r="K16" s="16"/>
      <c r="L16" s="16"/>
    </row>
    <row r="17" spans="1:12" s="3" customFormat="1" x14ac:dyDescent="0.25">
      <c r="B17" s="29"/>
      <c r="C17" s="29"/>
      <c r="D17" s="29"/>
      <c r="E17" s="29"/>
      <c r="F17" s="29"/>
      <c r="G17" s="16"/>
      <c r="H17" s="16"/>
      <c r="I17" s="16"/>
      <c r="J17" s="16"/>
      <c r="K17" s="16"/>
      <c r="L17" s="16"/>
    </row>
    <row r="18" spans="1:12" s="3" customFormat="1" x14ac:dyDescent="0.25">
      <c r="A18" s="61" t="s">
        <v>67</v>
      </c>
      <c r="B18" s="32">
        <f t="shared" ref="B18:H18" si="3">B13-B15+B16</f>
        <v>49891548</v>
      </c>
      <c r="C18" s="32">
        <f t="shared" si="3"/>
        <v>46036252</v>
      </c>
      <c r="D18" s="32">
        <f t="shared" si="3"/>
        <v>68177350</v>
      </c>
      <c r="E18" s="32">
        <f t="shared" si="3"/>
        <v>58772686</v>
      </c>
      <c r="F18" s="32">
        <f t="shared" si="3"/>
        <v>43427683</v>
      </c>
      <c r="G18" s="32">
        <f t="shared" si="3"/>
        <v>34558671</v>
      </c>
      <c r="H18" s="32">
        <f t="shared" si="3"/>
        <v>42091931</v>
      </c>
      <c r="I18" s="16"/>
      <c r="J18" s="16"/>
      <c r="K18" s="16"/>
      <c r="L18" s="16"/>
    </row>
    <row r="19" spans="1:12" x14ac:dyDescent="0.25">
      <c r="A19" s="3" t="s">
        <v>5</v>
      </c>
      <c r="B19" s="29">
        <v>2494577</v>
      </c>
      <c r="C19" s="29">
        <v>2301813</v>
      </c>
      <c r="D19" s="29">
        <v>3246540</v>
      </c>
      <c r="E19" s="29">
        <v>2798699</v>
      </c>
      <c r="F19" s="29">
        <v>2067985</v>
      </c>
      <c r="G19" s="14">
        <v>1645651</v>
      </c>
      <c r="H19" s="14">
        <v>2004378</v>
      </c>
      <c r="I19" s="14"/>
      <c r="J19" s="14"/>
      <c r="K19" s="14"/>
      <c r="L19" s="14"/>
    </row>
    <row r="20" spans="1:12" x14ac:dyDescent="0.25">
      <c r="A20" s="3"/>
      <c r="B20" s="29"/>
      <c r="C20" s="29"/>
      <c r="D20" s="29"/>
      <c r="E20" s="29"/>
      <c r="F20" s="29"/>
      <c r="G20" s="14"/>
      <c r="H20" s="14"/>
      <c r="I20" s="14"/>
      <c r="J20" s="14"/>
      <c r="K20" s="14"/>
      <c r="L20" s="14"/>
    </row>
    <row r="21" spans="1:12" x14ac:dyDescent="0.25">
      <c r="A21" s="61" t="s">
        <v>68</v>
      </c>
      <c r="B21" s="32">
        <f t="shared" ref="B21:E21" si="4">B18-B19</f>
        <v>47396971</v>
      </c>
      <c r="C21" s="32">
        <f t="shared" si="4"/>
        <v>43734439</v>
      </c>
      <c r="D21" s="32">
        <f t="shared" si="4"/>
        <v>64930810</v>
      </c>
      <c r="E21" s="32">
        <f t="shared" si="4"/>
        <v>55973987</v>
      </c>
      <c r="F21" s="32">
        <f>F18-F19</f>
        <v>41359698</v>
      </c>
      <c r="G21" s="32">
        <f>G18-G19</f>
        <v>32913020</v>
      </c>
      <c r="H21" s="32">
        <f>H18-H19</f>
        <v>40087553</v>
      </c>
      <c r="I21" s="14"/>
      <c r="J21" s="14"/>
      <c r="K21" s="14"/>
      <c r="L21" s="14"/>
    </row>
    <row r="22" spans="1:12" x14ac:dyDescent="0.25">
      <c r="B22" s="29"/>
      <c r="C22" s="29"/>
      <c r="D22" s="29"/>
      <c r="E22" s="29"/>
      <c r="F22" s="29"/>
      <c r="G22" s="14"/>
      <c r="H22" s="14"/>
      <c r="I22" s="14"/>
      <c r="J22" s="14"/>
      <c r="K22" s="14"/>
      <c r="L22" s="14"/>
    </row>
    <row r="23" spans="1:12" x14ac:dyDescent="0.25">
      <c r="A23" s="63" t="s">
        <v>69</v>
      </c>
      <c r="B23" s="41">
        <v>-3596429</v>
      </c>
      <c r="C23" s="41">
        <v>-2687126</v>
      </c>
      <c r="D23" s="41">
        <f>SUM(D24:D25)</f>
        <v>-3222759</v>
      </c>
      <c r="E23" s="41">
        <f>SUM(E24:E25)</f>
        <v>-5888012</v>
      </c>
      <c r="F23" s="41">
        <f t="shared" ref="F23:G23" si="5">SUM(F24:F25)</f>
        <v>-5983955</v>
      </c>
      <c r="G23" s="41">
        <f t="shared" si="5"/>
        <v>-7225792</v>
      </c>
      <c r="H23" s="41">
        <f>SUM(H24:H25)</f>
        <v>-8361560</v>
      </c>
      <c r="I23" s="14"/>
      <c r="J23" s="14"/>
      <c r="K23" s="14"/>
      <c r="L23" s="14"/>
    </row>
    <row r="24" spans="1:12" s="3" customFormat="1" x14ac:dyDescent="0.25">
      <c r="A24" s="37" t="s">
        <v>3</v>
      </c>
      <c r="B24" s="42">
        <v>0</v>
      </c>
      <c r="C24" s="42">
        <v>0</v>
      </c>
      <c r="D24" s="56">
        <v>-3222759</v>
      </c>
      <c r="E24" s="42">
        <v>-5888012</v>
      </c>
      <c r="F24" s="42">
        <v>-5983955</v>
      </c>
      <c r="G24" s="42">
        <v>-7225792</v>
      </c>
      <c r="H24" s="16">
        <v>-5064513</v>
      </c>
      <c r="I24" s="16"/>
      <c r="J24" s="16"/>
      <c r="K24" s="16"/>
      <c r="L24" s="16"/>
    </row>
    <row r="25" spans="1:12" s="3" customFormat="1" x14ac:dyDescent="0.25">
      <c r="A25" s="37" t="s">
        <v>6</v>
      </c>
      <c r="B25" s="42">
        <v>0</v>
      </c>
      <c r="C25" s="42">
        <v>0</v>
      </c>
      <c r="D25" s="57"/>
      <c r="E25" s="42"/>
      <c r="F25" s="42"/>
      <c r="G25" s="16"/>
      <c r="H25" s="16">
        <v>-3297047</v>
      </c>
      <c r="I25" s="16"/>
      <c r="J25" s="16"/>
      <c r="K25" s="16"/>
      <c r="L25" s="16"/>
    </row>
    <row r="26" spans="1:12" x14ac:dyDescent="0.25">
      <c r="A26" s="61" t="s">
        <v>70</v>
      </c>
      <c r="B26" s="41">
        <f t="shared" ref="B26:H26" si="6">B21+B23</f>
        <v>43800542</v>
      </c>
      <c r="C26" s="41">
        <f t="shared" si="6"/>
        <v>41047313</v>
      </c>
      <c r="D26" s="41">
        <f t="shared" si="6"/>
        <v>61708051</v>
      </c>
      <c r="E26" s="41">
        <f t="shared" si="6"/>
        <v>50085975</v>
      </c>
      <c r="F26" s="41">
        <f t="shared" si="6"/>
        <v>35375743</v>
      </c>
      <c r="G26" s="41">
        <f>G21+G23</f>
        <v>25687228</v>
      </c>
      <c r="H26" s="41">
        <f t="shared" si="6"/>
        <v>31725993</v>
      </c>
      <c r="I26" s="14"/>
      <c r="J26" s="14"/>
      <c r="K26" s="14"/>
      <c r="L26" s="14"/>
    </row>
    <row r="27" spans="1:12" x14ac:dyDescent="0.25">
      <c r="A27" s="1"/>
      <c r="B27" s="12"/>
      <c r="C27" s="12"/>
      <c r="D27" s="12"/>
      <c r="E27" s="12"/>
      <c r="F27" s="12"/>
      <c r="G27" s="14"/>
      <c r="H27" s="14"/>
      <c r="I27" s="14"/>
      <c r="J27" s="14"/>
      <c r="K27" s="14"/>
      <c r="L27" s="14"/>
    </row>
    <row r="28" spans="1:12" x14ac:dyDescent="0.25">
      <c r="A28" s="61" t="s">
        <v>71</v>
      </c>
      <c r="B28" s="21">
        <f>B26/('1'!B41/10)</f>
        <v>0.88880969967532464</v>
      </c>
      <c r="C28" s="21">
        <f>C26/('1'!C41/10)</f>
        <v>0.75721873155253838</v>
      </c>
      <c r="D28" s="21">
        <f>D26/('1'!D41/10)</f>
        <v>1.1383569030401417</v>
      </c>
      <c r="E28" s="21">
        <f>E26/('1'!E41/10)</f>
        <v>0.92395910197756792</v>
      </c>
      <c r="F28" s="21">
        <f>F26/('1'!F41/10)</f>
        <v>0.59326605599978532</v>
      </c>
      <c r="G28" s="21">
        <f>G26/('1'!G41/10)</f>
        <v>0.39162326685335702</v>
      </c>
      <c r="H28" s="21">
        <f>H26/('1'!H41/10)</f>
        <v>0.4606564647920503</v>
      </c>
      <c r="I28" s="14"/>
      <c r="J28" s="14"/>
      <c r="K28" s="14"/>
      <c r="L28" s="14"/>
    </row>
    <row r="29" spans="1:12" x14ac:dyDescent="0.25">
      <c r="A29" s="62" t="s">
        <v>72</v>
      </c>
      <c r="B29" s="10">
        <f>'1'!B41/10</f>
        <v>49280000</v>
      </c>
      <c r="C29" s="10">
        <f>'1'!C41/10</f>
        <v>54208000</v>
      </c>
      <c r="D29" s="10">
        <f>'1'!D41/10</f>
        <v>54208000</v>
      </c>
      <c r="E29" s="10">
        <f>'1'!E41/10</f>
        <v>54208000</v>
      </c>
      <c r="F29" s="10">
        <f>'1'!F41/10</f>
        <v>59628800</v>
      </c>
      <c r="G29" s="10">
        <f>'1'!G41/10</f>
        <v>65591680</v>
      </c>
      <c r="H29" s="10">
        <f>'1'!H41/10</f>
        <v>68871264</v>
      </c>
      <c r="I29" s="14"/>
      <c r="J29" s="14"/>
      <c r="K29" s="14"/>
      <c r="L29" s="14"/>
    </row>
    <row r="30" spans="1:12" x14ac:dyDescent="0.25">
      <c r="G30" s="14"/>
      <c r="H30" s="14"/>
      <c r="I30" s="14"/>
      <c r="J30" s="14"/>
      <c r="K30" s="14"/>
      <c r="L30" s="14"/>
    </row>
    <row r="31" spans="1:12" x14ac:dyDescent="0.25">
      <c r="G31" s="14"/>
      <c r="H31" s="14"/>
      <c r="I31" s="14"/>
      <c r="J31" s="14"/>
      <c r="K31" s="14"/>
      <c r="L31" s="14"/>
    </row>
    <row r="32" spans="1:12" x14ac:dyDescent="0.25">
      <c r="G32" s="14"/>
      <c r="H32" s="14"/>
      <c r="I32" s="14"/>
      <c r="J32" s="14"/>
      <c r="K32" s="14"/>
      <c r="L32" s="14"/>
    </row>
    <row r="33" spans="7:12" x14ac:dyDescent="0.25">
      <c r="G33" s="14"/>
      <c r="H33" s="14"/>
      <c r="I33" s="14"/>
      <c r="J33" s="14"/>
      <c r="K33" s="14"/>
      <c r="L33" s="14"/>
    </row>
    <row r="34" spans="7:12" x14ac:dyDescent="0.25">
      <c r="G34" s="14"/>
      <c r="H34" s="14"/>
      <c r="I34" s="14"/>
      <c r="J34" s="14"/>
      <c r="K34" s="14"/>
      <c r="L34" s="14"/>
    </row>
    <row r="35" spans="7:12" x14ac:dyDescent="0.25">
      <c r="G35" s="14"/>
      <c r="H35" s="14"/>
      <c r="I35" s="14"/>
      <c r="J35" s="14"/>
      <c r="K35" s="14"/>
      <c r="L35" s="14"/>
    </row>
    <row r="36" spans="7:12" x14ac:dyDescent="0.25">
      <c r="G36" s="14"/>
      <c r="H36" s="14"/>
      <c r="I36" s="14"/>
      <c r="J36" s="14"/>
      <c r="K36" s="14"/>
      <c r="L36" s="14"/>
    </row>
    <row r="37" spans="7:12" x14ac:dyDescent="0.25">
      <c r="G37" s="14"/>
      <c r="H37" s="14"/>
      <c r="I37" s="14"/>
      <c r="J37" s="14"/>
      <c r="K37" s="14"/>
      <c r="L37" s="14"/>
    </row>
    <row r="38" spans="7:12" x14ac:dyDescent="0.25">
      <c r="G38" s="14"/>
      <c r="H38" s="14"/>
      <c r="I38" s="14"/>
      <c r="J38" s="14"/>
      <c r="K38" s="14"/>
      <c r="L38" s="14"/>
    </row>
    <row r="39" spans="7:12" x14ac:dyDescent="0.25">
      <c r="G39" s="14"/>
      <c r="H39" s="14"/>
      <c r="I39" s="14"/>
      <c r="J39" s="14"/>
      <c r="K39" s="14"/>
      <c r="L39" s="14"/>
    </row>
    <row r="40" spans="7:12" x14ac:dyDescent="0.25">
      <c r="G40" s="14"/>
      <c r="H40" s="14"/>
      <c r="I40" s="14"/>
      <c r="J40" s="14"/>
      <c r="K40" s="14"/>
      <c r="L40" s="14"/>
    </row>
    <row r="41" spans="7:12" x14ac:dyDescent="0.25">
      <c r="G41" s="14"/>
      <c r="H41" s="14"/>
      <c r="I41" s="14"/>
      <c r="J41" s="14"/>
      <c r="K41" s="14"/>
      <c r="L41" s="14"/>
    </row>
    <row r="42" spans="7:12" x14ac:dyDescent="0.25">
      <c r="G42" s="14"/>
      <c r="H42" s="14"/>
      <c r="I42" s="14"/>
      <c r="J42" s="14"/>
      <c r="K42" s="14"/>
      <c r="L42" s="14"/>
    </row>
    <row r="43" spans="7:12" x14ac:dyDescent="0.25">
      <c r="G43" s="14"/>
      <c r="H43" s="14"/>
      <c r="I43" s="14"/>
      <c r="J43" s="14"/>
      <c r="K43" s="14"/>
      <c r="L43" s="14"/>
    </row>
    <row r="44" spans="7:12" x14ac:dyDescent="0.25">
      <c r="G44" s="14"/>
      <c r="H44" s="14"/>
      <c r="I44" s="14"/>
      <c r="J44" s="14"/>
      <c r="K44" s="14"/>
      <c r="L44" s="14"/>
    </row>
    <row r="45" spans="7:12" x14ac:dyDescent="0.25">
      <c r="G45" s="14"/>
      <c r="H45" s="14"/>
      <c r="I45" s="14"/>
      <c r="J45" s="14"/>
      <c r="K45" s="14"/>
      <c r="L45" s="14"/>
    </row>
    <row r="46" spans="7:12" x14ac:dyDescent="0.25">
      <c r="G46" s="14"/>
      <c r="H46" s="14"/>
      <c r="I46" s="14"/>
      <c r="J46" s="14"/>
      <c r="K46" s="14"/>
      <c r="L46" s="14"/>
    </row>
    <row r="47" spans="7:12" x14ac:dyDescent="0.25">
      <c r="G47" s="14"/>
      <c r="H47" s="14"/>
      <c r="I47" s="14"/>
      <c r="J47" s="14"/>
      <c r="K47" s="14"/>
      <c r="L47" s="14"/>
    </row>
    <row r="48" spans="7:12" x14ac:dyDescent="0.25">
      <c r="G48" s="14"/>
      <c r="H48" s="14"/>
      <c r="I48" s="14"/>
      <c r="J48" s="14"/>
      <c r="K48" s="14"/>
      <c r="L48" s="14"/>
    </row>
    <row r="49" spans="1:12" x14ac:dyDescent="0.25">
      <c r="G49" s="14"/>
      <c r="H49" s="14"/>
      <c r="I49" s="14"/>
      <c r="J49" s="14"/>
      <c r="K49" s="14"/>
      <c r="L49" s="14"/>
    </row>
    <row r="50" spans="1:12" x14ac:dyDescent="0.25">
      <c r="G50" s="14"/>
      <c r="H50" s="14"/>
      <c r="I50" s="14"/>
      <c r="J50" s="14"/>
      <c r="K50" s="14"/>
      <c r="L50" s="14"/>
    </row>
    <row r="51" spans="1:12" x14ac:dyDescent="0.25">
      <c r="I51" s="14"/>
      <c r="J51" s="14"/>
      <c r="K51" s="14"/>
      <c r="L51" s="14"/>
    </row>
    <row r="53" spans="1:12" x14ac:dyDescent="0.25">
      <c r="A5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8"/>
  <sheetViews>
    <sheetView tabSelected="1" workbookViewId="0">
      <pane xSplit="1" ySplit="4" topLeftCell="B22" activePane="bottomRight" state="frozen"/>
      <selection pane="topRight" activeCell="B1" sqref="B1"/>
      <selection pane="bottomLeft" activeCell="A6" sqref="A6"/>
      <selection pane="bottomRight" activeCell="C39" sqref="C39"/>
    </sheetView>
  </sheetViews>
  <sheetFormatPr defaultRowHeight="15" x14ac:dyDescent="0.25"/>
  <cols>
    <col min="1" max="1" width="39.85546875" customWidth="1"/>
    <col min="2" max="6" width="13.42578125" style="9" bestFit="1" customWidth="1"/>
    <col min="7" max="8" width="13.42578125" style="10" bestFit="1" customWidth="1"/>
    <col min="9" max="9" width="13.42578125" bestFit="1" customWidth="1"/>
  </cols>
  <sheetData>
    <row r="1" spans="1:13" ht="15.75" x14ac:dyDescent="0.25">
      <c r="A1" s="1" t="s">
        <v>12</v>
      </c>
      <c r="B1" s="2"/>
      <c r="C1" s="2"/>
      <c r="D1" s="2"/>
      <c r="E1" s="2"/>
      <c r="F1"/>
    </row>
    <row r="2" spans="1:13" ht="15.75" x14ac:dyDescent="0.25">
      <c r="A2" s="1" t="s">
        <v>83</v>
      </c>
      <c r="B2" s="2"/>
      <c r="C2" s="2"/>
      <c r="D2" s="2"/>
      <c r="E2" s="2"/>
      <c r="F2"/>
    </row>
    <row r="3" spans="1:13" ht="15.75" x14ac:dyDescent="0.25">
      <c r="A3" s="1" t="s">
        <v>47</v>
      </c>
      <c r="B3" s="2"/>
      <c r="C3" s="2"/>
      <c r="D3" s="2"/>
      <c r="E3" s="2"/>
      <c r="F3"/>
    </row>
    <row r="4" spans="1:13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13" ht="15.75" x14ac:dyDescent="0.25">
      <c r="A5" s="2"/>
      <c r="B5" s="8"/>
      <c r="C5" s="8"/>
      <c r="D5" s="8"/>
      <c r="E5" s="8"/>
      <c r="F5" s="8"/>
    </row>
    <row r="6" spans="1:13" x14ac:dyDescent="0.25">
      <c r="A6" s="61" t="s">
        <v>53</v>
      </c>
    </row>
    <row r="7" spans="1:13" x14ac:dyDescent="0.25">
      <c r="A7" t="s">
        <v>33</v>
      </c>
      <c r="B7" s="9">
        <v>424994497</v>
      </c>
      <c r="C7" s="9">
        <v>461798504</v>
      </c>
      <c r="D7" s="10">
        <v>223008961</v>
      </c>
      <c r="E7" s="9">
        <v>247452171</v>
      </c>
      <c r="F7" s="9">
        <v>527252061</v>
      </c>
      <c r="G7" s="9">
        <v>557233915</v>
      </c>
      <c r="H7" s="9">
        <v>605671588</v>
      </c>
      <c r="I7" s="10"/>
      <c r="J7" s="10"/>
      <c r="K7" s="10"/>
      <c r="L7" s="10"/>
      <c r="M7" s="10"/>
    </row>
    <row r="8" spans="1:13" ht="15.75" x14ac:dyDescent="0.25">
      <c r="A8" s="6" t="s">
        <v>34</v>
      </c>
      <c r="B8" s="9">
        <v>-362854292</v>
      </c>
      <c r="C8" s="9">
        <v>-391084325</v>
      </c>
      <c r="D8" s="10">
        <v>573144</v>
      </c>
      <c r="E8" s="9">
        <v>520993</v>
      </c>
      <c r="F8" s="9">
        <v>1094761</v>
      </c>
      <c r="G8" s="9">
        <v>915082</v>
      </c>
      <c r="H8" s="9">
        <v>862921</v>
      </c>
      <c r="I8" s="10"/>
      <c r="J8" s="10"/>
      <c r="K8" s="10"/>
      <c r="L8" s="10"/>
      <c r="M8" s="10"/>
    </row>
    <row r="9" spans="1:13" ht="15.75" x14ac:dyDescent="0.25">
      <c r="A9" s="6" t="s">
        <v>35</v>
      </c>
      <c r="B9" s="9">
        <v>-218866</v>
      </c>
      <c r="C9" s="9">
        <v>-2393766</v>
      </c>
      <c r="D9" s="10">
        <v>-199189143</v>
      </c>
      <c r="E9" s="9">
        <v>-213817906</v>
      </c>
      <c r="F9" s="9">
        <v>-454733397</v>
      </c>
      <c r="G9" s="9">
        <v>-517559957</v>
      </c>
      <c r="H9" s="9">
        <v>-548789163</v>
      </c>
      <c r="I9" s="10"/>
      <c r="J9" s="10"/>
      <c r="K9" s="10"/>
      <c r="L9" s="10"/>
      <c r="M9" s="10"/>
    </row>
    <row r="10" spans="1:13" ht="15.75" x14ac:dyDescent="0.25">
      <c r="A10" s="6" t="s">
        <v>32</v>
      </c>
      <c r="B10" s="9">
        <v>2150640</v>
      </c>
      <c r="C10" s="9">
        <v>1106867</v>
      </c>
      <c r="D10" s="10">
        <v>-1509535</v>
      </c>
      <c r="E10" s="9">
        <v>-553608</v>
      </c>
      <c r="F10" s="9">
        <v>-2162048</v>
      </c>
      <c r="G10" s="9">
        <v>-1000000</v>
      </c>
      <c r="H10" s="9">
        <v>-2000000</v>
      </c>
      <c r="I10" s="10"/>
      <c r="J10" s="10"/>
      <c r="K10" s="10"/>
      <c r="L10" s="10"/>
      <c r="M10" s="10"/>
    </row>
    <row r="11" spans="1:13" ht="15.75" x14ac:dyDescent="0.25">
      <c r="A11" s="2"/>
      <c r="B11" s="38">
        <f t="shared" ref="B11:H11" si="0">SUM(B7:B10)</f>
        <v>64071979</v>
      </c>
      <c r="C11" s="38">
        <f t="shared" si="0"/>
        <v>69427280</v>
      </c>
      <c r="D11" s="38">
        <f t="shared" si="0"/>
        <v>22883427</v>
      </c>
      <c r="E11" s="38">
        <f t="shared" si="0"/>
        <v>33601650</v>
      </c>
      <c r="F11" s="38">
        <f t="shared" si="0"/>
        <v>71451377</v>
      </c>
      <c r="G11" s="38">
        <f t="shared" si="0"/>
        <v>39589040</v>
      </c>
      <c r="H11" s="38">
        <f t="shared" si="0"/>
        <v>55745346</v>
      </c>
      <c r="I11" s="10"/>
      <c r="J11" s="10"/>
      <c r="K11" s="10"/>
      <c r="L11" s="10"/>
      <c r="M11" s="10"/>
    </row>
    <row r="12" spans="1:13" ht="15.75" x14ac:dyDescent="0.25">
      <c r="A12" s="2"/>
      <c r="B12" s="35"/>
      <c r="C12" s="35"/>
      <c r="D12" s="35"/>
      <c r="E12" s="35"/>
      <c r="F12" s="35"/>
      <c r="I12" s="10"/>
      <c r="J12" s="10"/>
      <c r="K12" s="10"/>
      <c r="L12" s="10"/>
      <c r="M12" s="10"/>
    </row>
    <row r="13" spans="1:13" x14ac:dyDescent="0.25">
      <c r="A13" s="61" t="s">
        <v>54</v>
      </c>
      <c r="G13" s="9"/>
      <c r="H13" s="9"/>
      <c r="I13" s="10"/>
      <c r="J13" s="10"/>
      <c r="K13" s="10"/>
      <c r="L13" s="10"/>
      <c r="M13" s="10"/>
    </row>
    <row r="14" spans="1:13" x14ac:dyDescent="0.25">
      <c r="A14" s="3" t="s">
        <v>36</v>
      </c>
      <c r="B14" s="9">
        <v>-68766849</v>
      </c>
      <c r="C14" s="9">
        <v>-80230039</v>
      </c>
      <c r="D14" s="9">
        <v>-30641366</v>
      </c>
      <c r="E14" s="9">
        <v>-47540315</v>
      </c>
      <c r="F14" s="9">
        <v>-66450449</v>
      </c>
      <c r="G14" s="9">
        <v>-73769815</v>
      </c>
      <c r="H14" s="9">
        <v>-77308446</v>
      </c>
      <c r="I14" s="10"/>
      <c r="J14" s="10"/>
      <c r="K14" s="10"/>
      <c r="L14" s="10"/>
      <c r="M14" s="10"/>
    </row>
    <row r="15" spans="1:13" x14ac:dyDescent="0.25">
      <c r="A15" s="3" t="s">
        <v>15</v>
      </c>
      <c r="G15" s="9">
        <v>18151136</v>
      </c>
      <c r="H15" s="9"/>
      <c r="I15" s="10"/>
      <c r="J15" s="10"/>
      <c r="K15" s="10"/>
      <c r="L15" s="10"/>
      <c r="M15" s="10"/>
    </row>
    <row r="16" spans="1:13" x14ac:dyDescent="0.25">
      <c r="A16" s="3" t="s">
        <v>42</v>
      </c>
      <c r="B16" s="9">
        <v>450000</v>
      </c>
      <c r="G16" s="9"/>
      <c r="H16" s="9"/>
      <c r="I16" s="10"/>
      <c r="J16" s="10"/>
      <c r="K16" s="10"/>
      <c r="L16" s="10"/>
      <c r="M16" s="10"/>
    </row>
    <row r="17" spans="1:13" x14ac:dyDescent="0.25">
      <c r="A17" s="3" t="s">
        <v>41</v>
      </c>
      <c r="B17" s="9">
        <v>-993013</v>
      </c>
      <c r="G17" s="9"/>
      <c r="H17" s="9"/>
      <c r="I17" s="10"/>
      <c r="J17" s="10"/>
      <c r="K17" s="10"/>
      <c r="L17" s="10"/>
      <c r="M17" s="10"/>
    </row>
    <row r="18" spans="1:13" x14ac:dyDescent="0.25">
      <c r="A18" s="3" t="s">
        <v>37</v>
      </c>
      <c r="B18" s="9">
        <v>10292500</v>
      </c>
      <c r="D18" s="9">
        <v>-571142</v>
      </c>
      <c r="E18" s="9">
        <v>-35000</v>
      </c>
      <c r="F18" s="9">
        <v>-298040</v>
      </c>
      <c r="G18" s="9">
        <v>-1680549</v>
      </c>
      <c r="H18" s="9">
        <v>-864002</v>
      </c>
      <c r="I18" s="10"/>
      <c r="J18" s="10"/>
      <c r="K18" s="10"/>
      <c r="L18" s="10"/>
      <c r="M18" s="10"/>
    </row>
    <row r="19" spans="1:13" x14ac:dyDescent="0.25">
      <c r="A19" s="1"/>
      <c r="B19" s="38">
        <f>SUM(B14:B18)</f>
        <v>-59017362</v>
      </c>
      <c r="C19" s="38">
        <f>SUM(C14:C14)</f>
        <v>-80230039</v>
      </c>
      <c r="D19" s="38">
        <f>SUM(D14:D18)</f>
        <v>-31212508</v>
      </c>
      <c r="E19" s="38">
        <f>SUM(E14:E18)</f>
        <v>-47575315</v>
      </c>
      <c r="F19" s="38">
        <f>SUM(F14:F18)</f>
        <v>-66748489</v>
      </c>
      <c r="G19" s="38">
        <f>SUM(G14:G18)</f>
        <v>-57299228</v>
      </c>
      <c r="H19" s="38">
        <f>SUM(H14:H18)</f>
        <v>-78172448</v>
      </c>
      <c r="I19" s="10"/>
      <c r="J19" s="10"/>
      <c r="K19" s="10"/>
      <c r="L19" s="10"/>
      <c r="M19" s="10"/>
    </row>
    <row r="20" spans="1:13" x14ac:dyDescent="0.25">
      <c r="G20" s="9"/>
      <c r="H20" s="9"/>
      <c r="I20" s="10"/>
      <c r="J20" s="10"/>
      <c r="K20" s="10"/>
      <c r="L20" s="10"/>
      <c r="M20" s="10"/>
    </row>
    <row r="21" spans="1:13" x14ac:dyDescent="0.25">
      <c r="A21" s="61" t="s">
        <v>55</v>
      </c>
      <c r="C21" s="24"/>
      <c r="D21" s="24"/>
      <c r="G21" s="9"/>
      <c r="H21" s="9"/>
      <c r="I21" s="10"/>
      <c r="J21" s="10"/>
      <c r="K21" s="10"/>
      <c r="L21" s="10"/>
      <c r="M21" s="10"/>
    </row>
    <row r="22" spans="1:13" x14ac:dyDescent="0.25">
      <c r="A22" s="44" t="s">
        <v>39</v>
      </c>
      <c r="B22" s="9">
        <v>-13545779</v>
      </c>
      <c r="C22" s="24">
        <v>-703296</v>
      </c>
      <c r="D22" s="24">
        <v>-10800</v>
      </c>
      <c r="E22" s="24">
        <v>-10800</v>
      </c>
      <c r="G22" s="9"/>
      <c r="H22" s="9"/>
      <c r="I22" s="10"/>
      <c r="J22" s="10"/>
      <c r="K22" s="10"/>
      <c r="L22" s="10"/>
      <c r="M22" s="10"/>
    </row>
    <row r="23" spans="1:13" x14ac:dyDescent="0.25">
      <c r="A23" s="44" t="s">
        <v>40</v>
      </c>
      <c r="B23" s="9">
        <v>-531850</v>
      </c>
      <c r="C23" s="24">
        <v>-140363</v>
      </c>
      <c r="D23" s="24" t="s">
        <v>4</v>
      </c>
      <c r="G23" s="9"/>
      <c r="H23" s="9"/>
      <c r="I23" s="10"/>
      <c r="J23" s="10"/>
      <c r="K23" s="10"/>
      <c r="L23" s="10"/>
      <c r="M23" s="10"/>
    </row>
    <row r="24" spans="1:13" x14ac:dyDescent="0.25">
      <c r="A24" s="44" t="s">
        <v>38</v>
      </c>
      <c r="B24" s="9">
        <v>-4179253</v>
      </c>
      <c r="C24" s="49">
        <v>10660052</v>
      </c>
      <c r="D24" s="24">
        <v>12002006</v>
      </c>
      <c r="E24" s="9">
        <v>13159393</v>
      </c>
      <c r="F24" s="9">
        <v>13675529</v>
      </c>
      <c r="G24" s="9">
        <v>16163173</v>
      </c>
      <c r="H24" s="9">
        <v>26879309</v>
      </c>
      <c r="I24" s="10"/>
      <c r="J24" s="10"/>
      <c r="K24" s="10"/>
      <c r="L24" s="10"/>
      <c r="M24" s="10"/>
    </row>
    <row r="25" spans="1:13" x14ac:dyDescent="0.25">
      <c r="A25" s="48"/>
      <c r="B25" s="9">
        <v>0</v>
      </c>
      <c r="C25" s="24"/>
      <c r="D25" s="24"/>
      <c r="G25" s="9"/>
      <c r="H25" s="9"/>
      <c r="I25" s="10"/>
      <c r="J25" s="10"/>
      <c r="K25" s="10"/>
      <c r="L25" s="10"/>
      <c r="M25" s="10"/>
    </row>
    <row r="26" spans="1:13" x14ac:dyDescent="0.25">
      <c r="A26" s="1"/>
      <c r="B26" s="39">
        <f t="shared" ref="B26:F26" si="1">SUM(B22:B25)</f>
        <v>-18256882</v>
      </c>
      <c r="C26" s="39">
        <f t="shared" si="1"/>
        <v>9816393</v>
      </c>
      <c r="D26" s="39">
        <f t="shared" si="1"/>
        <v>11991206</v>
      </c>
      <c r="E26" s="39">
        <f t="shared" si="1"/>
        <v>13148593</v>
      </c>
      <c r="F26" s="39">
        <f t="shared" si="1"/>
        <v>13675529</v>
      </c>
      <c r="G26" s="39">
        <f t="shared" ref="G26:H26" si="2">SUM(G22:G25)</f>
        <v>16163173</v>
      </c>
      <c r="H26" s="39">
        <f t="shared" si="2"/>
        <v>26879309</v>
      </c>
      <c r="I26" s="10"/>
      <c r="J26" s="10"/>
      <c r="K26" s="10"/>
      <c r="L26" s="10"/>
      <c r="M26" s="10"/>
    </row>
    <row r="27" spans="1:13" x14ac:dyDescent="0.25">
      <c r="C27" s="24"/>
      <c r="D27" s="24"/>
      <c r="G27" s="9"/>
      <c r="H27" s="9"/>
      <c r="I27" s="10"/>
      <c r="J27" s="10"/>
      <c r="K27" s="10"/>
      <c r="L27" s="10"/>
      <c r="M27" s="10"/>
    </row>
    <row r="28" spans="1:13" x14ac:dyDescent="0.25">
      <c r="A28" s="1" t="s">
        <v>56</v>
      </c>
      <c r="B28" s="38">
        <f t="shared" ref="B28:F28" si="3">SUM(B11,B19,B26)</f>
        <v>-13202265</v>
      </c>
      <c r="C28" s="35">
        <f t="shared" si="3"/>
        <v>-986366</v>
      </c>
      <c r="D28" s="35">
        <f t="shared" si="3"/>
        <v>3662125</v>
      </c>
      <c r="E28" s="35">
        <f t="shared" si="3"/>
        <v>-825072</v>
      </c>
      <c r="F28" s="35">
        <f t="shared" si="3"/>
        <v>18378417</v>
      </c>
      <c r="G28" s="35">
        <f t="shared" ref="G28:H28" si="4">SUM(G11,G19,G26)</f>
        <v>-1547015</v>
      </c>
      <c r="H28" s="35">
        <f t="shared" si="4"/>
        <v>4452207</v>
      </c>
      <c r="I28" s="10"/>
      <c r="J28" s="10"/>
      <c r="K28" s="10"/>
      <c r="L28" s="10"/>
      <c r="M28" s="10"/>
    </row>
    <row r="29" spans="1:13" x14ac:dyDescent="0.25">
      <c r="A29" s="62" t="s">
        <v>57</v>
      </c>
      <c r="B29" s="9">
        <v>23020004</v>
      </c>
      <c r="C29" s="50">
        <v>9817739</v>
      </c>
      <c r="D29" s="24">
        <v>8831373</v>
      </c>
      <c r="E29" s="24">
        <v>13254605</v>
      </c>
      <c r="F29" s="9">
        <v>12429533</v>
      </c>
      <c r="G29" s="9">
        <v>30807950</v>
      </c>
      <c r="H29" s="9">
        <v>29260936</v>
      </c>
      <c r="I29" s="10"/>
      <c r="J29" s="10"/>
      <c r="K29" s="10"/>
      <c r="L29" s="10"/>
      <c r="M29" s="10"/>
    </row>
    <row r="30" spans="1:13" x14ac:dyDescent="0.25">
      <c r="A30" s="61" t="s">
        <v>58</v>
      </c>
      <c r="B30" s="35">
        <f>SUM(B28:B29)</f>
        <v>9817739</v>
      </c>
      <c r="C30" s="35">
        <f t="shared" ref="C30:F30" si="5">SUM(C28:C29)</f>
        <v>8831373</v>
      </c>
      <c r="D30" s="35">
        <f t="shared" si="5"/>
        <v>12493498</v>
      </c>
      <c r="E30" s="35">
        <f t="shared" si="5"/>
        <v>12429533</v>
      </c>
      <c r="F30" s="35">
        <f t="shared" si="5"/>
        <v>30807950</v>
      </c>
      <c r="G30" s="35">
        <f t="shared" ref="G30:H30" si="6">SUM(G28:G29)</f>
        <v>29260935</v>
      </c>
      <c r="H30" s="35">
        <f t="shared" si="6"/>
        <v>33713143</v>
      </c>
      <c r="I30" s="10"/>
      <c r="J30" s="10"/>
      <c r="K30" s="10"/>
      <c r="L30" s="10"/>
      <c r="M30" s="10"/>
    </row>
    <row r="31" spans="1:13" x14ac:dyDescent="0.25">
      <c r="B31" s="27"/>
      <c r="C31" s="26"/>
      <c r="D31" s="26"/>
      <c r="E31" s="27"/>
      <c r="F31" s="27"/>
      <c r="G31" s="27"/>
      <c r="H31" s="27"/>
      <c r="I31" s="10"/>
      <c r="J31" s="10"/>
      <c r="K31" s="10"/>
      <c r="L31" s="10"/>
      <c r="M31" s="10"/>
    </row>
    <row r="32" spans="1:13" x14ac:dyDescent="0.25">
      <c r="A32" s="61" t="s">
        <v>59</v>
      </c>
      <c r="B32" s="15">
        <f>B11/('1'!B41/10)</f>
        <v>1.3001619115259739</v>
      </c>
      <c r="C32" s="15">
        <f>C11/('1'!C41/10)</f>
        <v>1.2807570838252655</v>
      </c>
      <c r="D32" s="15">
        <f>D11/('1'!D41/10)</f>
        <v>0.42214114152892562</v>
      </c>
      <c r="E32" s="15">
        <f>E11/('1'!E41/10)</f>
        <v>0.61986514905548995</v>
      </c>
      <c r="F32" s="15">
        <f>F11/('1'!F41/10)</f>
        <v>1.1982695777879147</v>
      </c>
      <c r="G32" s="15">
        <f>G11/('1'!G41/10)</f>
        <v>0.60356801350415179</v>
      </c>
      <c r="H32" s="15">
        <f>H11/('1'!H41/10)</f>
        <v>0.80941372006763224</v>
      </c>
      <c r="I32" s="10"/>
      <c r="J32" s="10"/>
      <c r="K32" s="10"/>
      <c r="L32" s="10"/>
      <c r="M32" s="10"/>
    </row>
    <row r="33" spans="1:13" x14ac:dyDescent="0.25">
      <c r="A33" s="61" t="s">
        <v>60</v>
      </c>
      <c r="B33" s="9">
        <f>'1'!B41/10</f>
        <v>49280000</v>
      </c>
      <c r="C33" s="9">
        <f>'1'!C41/10</f>
        <v>54208000</v>
      </c>
      <c r="D33" s="9">
        <f>'1'!D41/10</f>
        <v>54208000</v>
      </c>
      <c r="E33" s="9">
        <f>'1'!E41/10</f>
        <v>54208000</v>
      </c>
      <c r="F33" s="9">
        <f>'1'!F41/10</f>
        <v>59628800</v>
      </c>
      <c r="G33" s="9">
        <f>'1'!G41/10</f>
        <v>65591680</v>
      </c>
      <c r="H33" s="9">
        <f>'1'!H41/10</f>
        <v>68871264</v>
      </c>
      <c r="I33" s="10"/>
      <c r="J33" s="10"/>
      <c r="K33" s="10"/>
      <c r="L33" s="10"/>
      <c r="M33" s="10"/>
    </row>
    <row r="34" spans="1:13" ht="15.75" x14ac:dyDescent="0.25">
      <c r="A34" s="2"/>
      <c r="B34" s="25"/>
      <c r="C34" s="25"/>
      <c r="D34" s="25"/>
      <c r="E34" s="25"/>
      <c r="F34" s="25"/>
      <c r="G34" s="14"/>
      <c r="H34" s="14"/>
      <c r="I34" s="10"/>
      <c r="J34" s="10"/>
      <c r="K34" s="10"/>
      <c r="L34" s="10"/>
      <c r="M34" s="10"/>
    </row>
    <row r="35" spans="1:13" x14ac:dyDescent="0.25">
      <c r="B35" s="28"/>
      <c r="C35" s="28"/>
      <c r="D35" s="28"/>
      <c r="E35" s="28"/>
      <c r="F35" s="28"/>
      <c r="G35" s="14"/>
      <c r="H35" s="14"/>
      <c r="I35" s="10"/>
      <c r="J35" s="10"/>
      <c r="K35" s="10"/>
      <c r="L35" s="10"/>
      <c r="M35" s="10"/>
    </row>
    <row r="36" spans="1:13" x14ac:dyDescent="0.25">
      <c r="B36" s="28"/>
      <c r="C36" s="28"/>
      <c r="D36" s="28"/>
      <c r="E36" s="28"/>
      <c r="F36" s="28"/>
      <c r="G36" s="14"/>
      <c r="H36" s="14"/>
      <c r="I36" s="10"/>
      <c r="J36" s="10"/>
      <c r="K36" s="10"/>
      <c r="L36" s="10"/>
      <c r="M36" s="10"/>
    </row>
    <row r="37" spans="1:13" x14ac:dyDescent="0.25">
      <c r="B37" s="28"/>
      <c r="C37" s="28"/>
      <c r="D37" s="28"/>
      <c r="E37" s="28"/>
      <c r="F37" s="28"/>
      <c r="G37" s="14"/>
      <c r="H37" s="14"/>
      <c r="I37" s="10"/>
      <c r="J37" s="10"/>
      <c r="K37" s="10"/>
      <c r="L37" s="10"/>
      <c r="M37" s="10"/>
    </row>
    <row r="38" spans="1:13" x14ac:dyDescent="0.25">
      <c r="B38" s="28"/>
      <c r="C38" s="28"/>
      <c r="D38" s="28"/>
      <c r="E38" s="28"/>
      <c r="F38" s="28"/>
      <c r="G38" s="14"/>
      <c r="H38" s="14"/>
      <c r="I38" s="10"/>
      <c r="J38" s="10"/>
      <c r="K38" s="10"/>
      <c r="L38" s="10"/>
      <c r="M38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1" sqref="G11"/>
    </sheetView>
  </sheetViews>
  <sheetFormatPr defaultRowHeight="15" x14ac:dyDescent="0.25"/>
  <cols>
    <col min="1" max="1" width="16.5703125" bestFit="1" customWidth="1"/>
  </cols>
  <sheetData>
    <row r="1" spans="1:8" ht="15.75" x14ac:dyDescent="0.25">
      <c r="A1" s="1" t="s">
        <v>12</v>
      </c>
      <c r="B1" s="2"/>
      <c r="C1" s="2"/>
      <c r="D1" s="2"/>
      <c r="E1" s="2"/>
      <c r="F1" s="2"/>
      <c r="H1" s="4"/>
    </row>
    <row r="2" spans="1:8" ht="15.75" x14ac:dyDescent="0.25">
      <c r="A2" s="1" t="s">
        <v>48</v>
      </c>
      <c r="B2" s="2"/>
      <c r="C2" s="2"/>
      <c r="D2" s="2"/>
      <c r="E2" s="2"/>
      <c r="F2" s="2"/>
    </row>
    <row r="3" spans="1:8" ht="15.75" x14ac:dyDescent="0.25">
      <c r="A3" s="1" t="s">
        <v>47</v>
      </c>
      <c r="B3" s="2"/>
      <c r="C3" s="2"/>
      <c r="D3" s="2"/>
      <c r="E3" s="2"/>
      <c r="F3" s="2"/>
    </row>
    <row r="4" spans="1:8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8" x14ac:dyDescent="0.25">
      <c r="A5" t="s">
        <v>49</v>
      </c>
      <c r="B5" s="59">
        <f>'2'!B26/'1'!B20</f>
        <v>4.7817719728065783E-2</v>
      </c>
      <c r="C5" s="59">
        <f>'2'!C26/'1'!C20</f>
        <v>4.2367582581612086E-2</v>
      </c>
      <c r="D5" s="59">
        <f>'2'!D26/'1'!D20</f>
        <v>5.9885715560521621E-2</v>
      </c>
      <c r="E5" s="59">
        <f>'2'!E26/'1'!E20</f>
        <v>4.7099703857102333E-2</v>
      </c>
      <c r="F5" s="59">
        <f>'2'!F26/'1'!F20</f>
        <v>3.1498857338950505E-2</v>
      </c>
      <c r="G5" s="59">
        <f>'2'!G26/'1'!G20</f>
        <v>2.197882937549827E-2</v>
      </c>
    </row>
    <row r="6" spans="1:8" x14ac:dyDescent="0.25">
      <c r="A6" t="s">
        <v>50</v>
      </c>
      <c r="B6" s="59">
        <f>'2'!B26/'1'!B45</f>
        <v>5.0171072707340732E-2</v>
      </c>
      <c r="C6" s="59">
        <f>'2'!C26/'1'!C45</f>
        <v>4.4906037374147723E-2</v>
      </c>
      <c r="D6" s="59">
        <f>'2'!D26/'1'!D45</f>
        <v>6.5145338398245836E-2</v>
      </c>
      <c r="E6" s="59">
        <f>'2'!E26/'1'!E45</f>
        <v>5.1942210883840823E-2</v>
      </c>
      <c r="F6" s="59">
        <f>'2'!F26/'1'!F45</f>
        <v>3.5394475207453265E-2</v>
      </c>
      <c r="G6" s="59">
        <f>'2'!G26/'1'!G45</f>
        <v>2.5208351946003609E-2</v>
      </c>
    </row>
    <row r="7" spans="1:8" x14ac:dyDescent="0.25">
      <c r="A7" t="s">
        <v>44</v>
      </c>
    </row>
    <row r="8" spans="1:8" x14ac:dyDescent="0.25">
      <c r="A8" t="s">
        <v>43</v>
      </c>
      <c r="B8" s="36">
        <f>'1'!B19/'1'!B37</f>
        <v>8.2355584481133839</v>
      </c>
      <c r="C8" s="36">
        <f>'1'!C19/'1'!C37</f>
        <v>6.7042780781578744</v>
      </c>
      <c r="D8" s="36">
        <f>'1'!D19/'1'!D37</f>
        <v>4.6127952265918966</v>
      </c>
      <c r="E8" s="36">
        <f>'1'!E19/'1'!E37</f>
        <v>4.1094614364319284</v>
      </c>
      <c r="F8" s="36">
        <f>'1'!F19/'1'!F37</f>
        <v>3.7340811536257528</v>
      </c>
      <c r="G8" s="36">
        <f>'1'!G19/'1'!G37</f>
        <v>3.3662565155494644</v>
      </c>
    </row>
    <row r="9" spans="1:8" x14ac:dyDescent="0.25">
      <c r="A9" t="s">
        <v>51</v>
      </c>
      <c r="B9" s="59">
        <f>'2'!B26/'2'!B6</f>
        <v>0.10129107685935862</v>
      </c>
      <c r="C9" s="59">
        <f>'2'!C26/'2'!C6</f>
        <v>8.7746265004081114E-2</v>
      </c>
      <c r="D9" s="59">
        <f>'2'!D26/'2'!D6</f>
        <v>8.9014929990395314E-2</v>
      </c>
      <c r="E9" s="59">
        <f>'2'!E26/'2'!E6</f>
        <v>6.9576328719237079E-2</v>
      </c>
      <c r="F9" s="59">
        <f>'2'!F26/'2'!F6</f>
        <v>6.6441939048604168E-2</v>
      </c>
      <c r="G9" s="59">
        <f>'2'!G26/'2'!G6</f>
        <v>4.5565317698727979E-2</v>
      </c>
    </row>
    <row r="10" spans="1:8" x14ac:dyDescent="0.25">
      <c r="A10" t="s">
        <v>45</v>
      </c>
      <c r="B10" s="59">
        <f>'2'!B13/'2'!B6</f>
        <v>0.11538120819347812</v>
      </c>
      <c r="C10" s="59">
        <f>'2'!C13/'2'!C6</f>
        <v>0.10308688309520032</v>
      </c>
      <c r="D10" s="59">
        <f>'2'!D13/'2'!D6</f>
        <v>0.10358469352759633</v>
      </c>
      <c r="E10" s="59">
        <f>'2'!E13/'2'!E6</f>
        <v>9.2090784849315252E-2</v>
      </c>
      <c r="F10" s="59">
        <f>'2'!F13/'2'!F6</f>
        <v>9.8696566317398954E-2</v>
      </c>
      <c r="G10" s="59">
        <f>'2'!G13/'2'!G6</f>
        <v>7.7428451604929477E-2</v>
      </c>
    </row>
    <row r="11" spans="1:8" x14ac:dyDescent="0.25">
      <c r="A11" t="s">
        <v>52</v>
      </c>
      <c r="B11" s="59">
        <f>'2'!B26/'1'!B45</f>
        <v>5.0171072707340732E-2</v>
      </c>
      <c r="C11" s="59">
        <f>'2'!C26/'1'!C45</f>
        <v>4.4906037374147723E-2</v>
      </c>
      <c r="D11" s="59">
        <f>'2'!D26/'1'!D45</f>
        <v>6.5145338398245836E-2</v>
      </c>
      <c r="E11" s="59">
        <f>'2'!E26/'1'!E45</f>
        <v>5.1942210883840823E-2</v>
      </c>
      <c r="F11" s="59">
        <f>'2'!F26/'1'!F45</f>
        <v>3.5394475207453265E-2</v>
      </c>
      <c r="G11" s="59">
        <f>'2'!G26/'1'!G45</f>
        <v>2.5208351946003609E-2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2020-04-11T14:59:15Z</dcterms:modified>
</cp:coreProperties>
</file>