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JjZNw+BqiDu81uY2ZxV2xemQXug=="/>
    </ext>
  </extLst>
</workbook>
</file>

<file path=xl/calcChain.xml><?xml version="1.0" encoding="utf-8"?>
<calcChain xmlns="http://schemas.openxmlformats.org/spreadsheetml/2006/main">
  <c r="E7" i="4" l="1"/>
  <c r="D7" i="4"/>
  <c r="G34" i="3"/>
  <c r="F34" i="3"/>
  <c r="E34" i="3"/>
  <c r="D34" i="3"/>
  <c r="C34" i="3"/>
  <c r="B34" i="3"/>
  <c r="E33" i="3"/>
  <c r="D33" i="3"/>
  <c r="G27" i="3"/>
  <c r="F27" i="3"/>
  <c r="E27" i="3"/>
  <c r="D27" i="3"/>
  <c r="C27" i="3"/>
  <c r="B27" i="3"/>
  <c r="G17" i="3"/>
  <c r="F17" i="3"/>
  <c r="E17" i="3"/>
  <c r="E29" i="3" s="1"/>
  <c r="E31" i="3" s="1"/>
  <c r="D17" i="3"/>
  <c r="D29" i="3" s="1"/>
  <c r="D31" i="3" s="1"/>
  <c r="C17" i="3"/>
  <c r="B17" i="3"/>
  <c r="G11" i="3"/>
  <c r="G33" i="3" s="1"/>
  <c r="F11" i="3"/>
  <c r="F33" i="3" s="1"/>
  <c r="E11" i="3"/>
  <c r="D11" i="3"/>
  <c r="C11" i="3"/>
  <c r="C33" i="3" s="1"/>
  <c r="B11" i="3"/>
  <c r="B33" i="3" s="1"/>
  <c r="G29" i="2"/>
  <c r="F29" i="2"/>
  <c r="E29" i="2"/>
  <c r="D29" i="2"/>
  <c r="C29" i="2"/>
  <c r="B29" i="2"/>
  <c r="G23" i="2"/>
  <c r="F23" i="2"/>
  <c r="E23" i="2"/>
  <c r="D23" i="2"/>
  <c r="C23" i="2"/>
  <c r="B23" i="2"/>
  <c r="G9" i="2"/>
  <c r="F9" i="2"/>
  <c r="E9" i="2"/>
  <c r="D9" i="2"/>
  <c r="C9" i="2"/>
  <c r="B9" i="2"/>
  <c r="G7" i="2"/>
  <c r="G13" i="2" s="1"/>
  <c r="F7" i="2"/>
  <c r="F13" i="2" s="1"/>
  <c r="E7" i="2"/>
  <c r="E13" i="2" s="1"/>
  <c r="D7" i="2"/>
  <c r="D13" i="2" s="1"/>
  <c r="C7" i="2"/>
  <c r="C13" i="2" s="1"/>
  <c r="B7" i="2"/>
  <c r="B13" i="2" s="1"/>
  <c r="G46" i="1"/>
  <c r="F46" i="1"/>
  <c r="E46" i="1"/>
  <c r="D46" i="1"/>
  <c r="C46" i="1"/>
  <c r="B46" i="1"/>
  <c r="G37" i="1"/>
  <c r="G7" i="4" s="1"/>
  <c r="F37" i="1"/>
  <c r="F7" i="4" s="1"/>
  <c r="E37" i="1"/>
  <c r="E45" i="1" s="1"/>
  <c r="D37" i="1"/>
  <c r="D45" i="1" s="1"/>
  <c r="C37" i="1"/>
  <c r="C7" i="4" s="1"/>
  <c r="B37" i="1"/>
  <c r="B45" i="1" s="1"/>
  <c r="G24" i="1"/>
  <c r="G8" i="4" s="1"/>
  <c r="F24" i="1"/>
  <c r="F8" i="4" s="1"/>
  <c r="E24" i="1"/>
  <c r="D24" i="1"/>
  <c r="C24" i="1"/>
  <c r="C8" i="4" s="1"/>
  <c r="B24" i="1"/>
  <c r="B8" i="4" s="1"/>
  <c r="G20" i="1"/>
  <c r="G35" i="1" s="1"/>
  <c r="G43" i="1" s="1"/>
  <c r="F20" i="1"/>
  <c r="F35" i="1" s="1"/>
  <c r="F43" i="1" s="1"/>
  <c r="E20" i="1"/>
  <c r="E35" i="1" s="1"/>
  <c r="E43" i="1" s="1"/>
  <c r="D20" i="1"/>
  <c r="D35" i="1" s="1"/>
  <c r="D43" i="1" s="1"/>
  <c r="C20" i="1"/>
  <c r="C35" i="1" s="1"/>
  <c r="C43" i="1" s="1"/>
  <c r="B20" i="1"/>
  <c r="B35" i="1" s="1"/>
  <c r="B43" i="1" s="1"/>
  <c r="G10" i="1"/>
  <c r="F10" i="1"/>
  <c r="E10" i="1"/>
  <c r="E8" i="4" s="1"/>
  <c r="D10" i="1"/>
  <c r="D8" i="4" s="1"/>
  <c r="C10" i="1"/>
  <c r="B10" i="1"/>
  <c r="G6" i="1"/>
  <c r="G16" i="1" s="1"/>
  <c r="F6" i="1"/>
  <c r="F16" i="1" s="1"/>
  <c r="E6" i="1"/>
  <c r="E16" i="1" s="1"/>
  <c r="D6" i="1"/>
  <c r="D16" i="1" s="1"/>
  <c r="C6" i="1"/>
  <c r="C16" i="1" s="1"/>
  <c r="B6" i="1"/>
  <c r="B16" i="1" s="1"/>
  <c r="F10" i="4" l="1"/>
  <c r="F17" i="2"/>
  <c r="F20" i="2" s="1"/>
  <c r="F22" i="2" s="1"/>
  <c r="F26" i="2" s="1"/>
  <c r="C17" i="2"/>
  <c r="C20" i="2" s="1"/>
  <c r="C22" i="2" s="1"/>
  <c r="C26" i="2" s="1"/>
  <c r="C10" i="4"/>
  <c r="G17" i="2"/>
  <c r="G20" i="2" s="1"/>
  <c r="G22" i="2" s="1"/>
  <c r="G26" i="2" s="1"/>
  <c r="G10" i="4"/>
  <c r="D17" i="2"/>
  <c r="D20" i="2" s="1"/>
  <c r="D22" i="2" s="1"/>
  <c r="D26" i="2" s="1"/>
  <c r="D10" i="4"/>
  <c r="B17" i="2"/>
  <c r="B20" i="2" s="1"/>
  <c r="B22" i="2" s="1"/>
  <c r="B26" i="2" s="1"/>
  <c r="B10" i="4"/>
  <c r="E10" i="4"/>
  <c r="E17" i="2"/>
  <c r="E20" i="2" s="1"/>
  <c r="E22" i="2" s="1"/>
  <c r="E26" i="2" s="1"/>
  <c r="F45" i="1"/>
  <c r="G45" i="1"/>
  <c r="B29" i="3"/>
  <c r="B31" i="3" s="1"/>
  <c r="F29" i="3"/>
  <c r="F31" i="3" s="1"/>
  <c r="B7" i="4"/>
  <c r="C45" i="1"/>
  <c r="C29" i="3"/>
  <c r="C31" i="3" s="1"/>
  <c r="G29" i="3"/>
  <c r="G31" i="3" s="1"/>
  <c r="E6" i="4" l="1"/>
  <c r="E28" i="2"/>
  <c r="E9" i="4"/>
  <c r="E5" i="4"/>
  <c r="E11" i="4"/>
  <c r="D9" i="4"/>
  <c r="D5" i="4"/>
  <c r="D6" i="4"/>
  <c r="D28" i="2"/>
  <c r="D11" i="4"/>
  <c r="C11" i="4"/>
  <c r="C9" i="4"/>
  <c r="C5" i="4"/>
  <c r="C6" i="4"/>
  <c r="C28" i="2"/>
  <c r="F6" i="4"/>
  <c r="F11" i="4"/>
  <c r="F9" i="4"/>
  <c r="F5" i="4"/>
  <c r="F28" i="2"/>
  <c r="B6" i="4"/>
  <c r="B28" i="2"/>
  <c r="B11" i="4"/>
  <c r="B9" i="4"/>
  <c r="B5" i="4"/>
  <c r="G11" i="4"/>
  <c r="G9" i="4"/>
  <c r="G5" i="4"/>
  <c r="G6" i="4"/>
  <c r="G28" i="2"/>
</calcChain>
</file>

<file path=xl/sharedStrings.xml><?xml version="1.0" encoding="utf-8"?>
<sst xmlns="http://schemas.openxmlformats.org/spreadsheetml/2006/main" count="94" uniqueCount="85">
  <si>
    <t>Ratanpur Steel Re-Rolling Mills Limited</t>
  </si>
  <si>
    <t>Balance Sheet</t>
  </si>
  <si>
    <t>As at year end</t>
  </si>
  <si>
    <t>Income Statement</t>
  </si>
  <si>
    <t>ASSETS</t>
  </si>
  <si>
    <t>Net Revenues</t>
  </si>
  <si>
    <t>NON CURRENT ASSETS</t>
  </si>
  <si>
    <t>Cost of goods sold</t>
  </si>
  <si>
    <t>Gross Profit</t>
  </si>
  <si>
    <t>Property,Plant  and  Equipment</t>
  </si>
  <si>
    <t>Capital Work in Progress</t>
  </si>
  <si>
    <t>Operating Incomes/Expenses</t>
  </si>
  <si>
    <t>CURRENT ASSETS</t>
  </si>
  <si>
    <t>Administrative Expenses</t>
  </si>
  <si>
    <t>Selling and Distribution Expenses</t>
  </si>
  <si>
    <t>Advances,  Deposits and Prepayments</t>
  </si>
  <si>
    <t>Inventories</t>
  </si>
  <si>
    <t>Operating Profit</t>
  </si>
  <si>
    <t>Accounts Receivables</t>
  </si>
  <si>
    <t>Cash and Cash Equivalents</t>
  </si>
  <si>
    <t>Non-Operating Income/(Expenses)</t>
  </si>
  <si>
    <t>Financial Expenses</t>
  </si>
  <si>
    <t>IPO Expense</t>
  </si>
  <si>
    <t>Net Operating Profit</t>
  </si>
  <si>
    <t>Liabilities and Capital</t>
  </si>
  <si>
    <t>Finance Income</t>
  </si>
  <si>
    <t>Liabilities</t>
  </si>
  <si>
    <t>Profit Before contribution to WPPF</t>
  </si>
  <si>
    <t>Non Current Liabilities</t>
  </si>
  <si>
    <t>Contribution to WPPF</t>
  </si>
  <si>
    <t>Long Term Portion of Lease Liabilities</t>
  </si>
  <si>
    <t>Deferred Tax Liabilities</t>
  </si>
  <si>
    <t>Profit Before Taxation</t>
  </si>
  <si>
    <t>Current Liabilities</t>
  </si>
  <si>
    <t>Provision for Taxation</t>
  </si>
  <si>
    <t>Current Portion of Lease Liabilities</t>
  </si>
  <si>
    <t>Current Tax</t>
  </si>
  <si>
    <t>Short Term Liabilities</t>
  </si>
  <si>
    <t>Deferred Tax</t>
  </si>
  <si>
    <t>Creditors and Accruals</t>
  </si>
  <si>
    <t>Deferred Letter of Credit</t>
  </si>
  <si>
    <t>Acoounts Payable</t>
  </si>
  <si>
    <t>Advance against Sales</t>
  </si>
  <si>
    <t>Income tax Liability</t>
  </si>
  <si>
    <t>Liability for WPPF and Welfare Fund</t>
  </si>
  <si>
    <t>Net Profit</t>
  </si>
  <si>
    <t>Outstanding Liabilities</t>
  </si>
  <si>
    <t>Shareholders’ Equity</t>
  </si>
  <si>
    <t>Share Capital</t>
  </si>
  <si>
    <t>Earnings per share (par value Taka 10)</t>
  </si>
  <si>
    <t>Share Premium</t>
  </si>
  <si>
    <t>Revaluation Surplus of Land</t>
  </si>
  <si>
    <t>Retained Earnings</t>
  </si>
  <si>
    <t>Shares to Calculate EPS</t>
  </si>
  <si>
    <t>Net assets value per share</t>
  </si>
  <si>
    <t>Shares to calculate NAVPS</t>
  </si>
  <si>
    <t>Cash Flow Statement</t>
  </si>
  <si>
    <t>Net Cash Flows - Operating Activities</t>
  </si>
  <si>
    <t>Cash Received from Turnover and Others</t>
  </si>
  <si>
    <t>Cash paid to Suppliers, Employees and Others</t>
  </si>
  <si>
    <t>Payment of VAT</t>
  </si>
  <si>
    <t>Financing Cost</t>
  </si>
  <si>
    <t>Income Tax Paid</t>
  </si>
  <si>
    <t>Net Cash Flows - Investment Activities</t>
  </si>
  <si>
    <t xml:space="preserve">Acquisition of Fixed Assets </t>
  </si>
  <si>
    <t>Investment in FDR</t>
  </si>
  <si>
    <t>Net Cash Flows - Financing Activities</t>
  </si>
  <si>
    <t>Short term loan Paid</t>
  </si>
  <si>
    <t>Short term loan Received</t>
  </si>
  <si>
    <t>Dividend Paid</t>
  </si>
  <si>
    <t>Lease Loan Repayment</t>
  </si>
  <si>
    <t>Lease Loan Addition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</si>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</sst>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4" fillId="0" borderId="0" xfId="0" applyFont="1"/>
    <xf numFmtId="41" fontId="2" fillId="0" borderId="1" xfId="0" applyNumberFormat="1" applyFont="1" applyBorder="1"/>
    <xf numFmtId="41" fontId="1" fillId="0" borderId="0" xfId="0" applyNumberFormat="1" applyFont="1"/>
    <xf numFmtId="0" fontId="1" fillId="0" borderId="2" xfId="0" applyFont="1" applyBorder="1"/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41" fontId="1" fillId="0" borderId="2" xfId="0" applyNumberFormat="1" applyFont="1" applyBorder="1"/>
    <xf numFmtId="165" fontId="1" fillId="0" borderId="3" xfId="0" applyNumberFormat="1" applyFont="1" applyBorder="1"/>
    <xf numFmtId="165" fontId="2" fillId="0" borderId="0" xfId="0" applyNumberFormat="1" applyFont="1"/>
    <xf numFmtId="165" fontId="1" fillId="0" borderId="0" xfId="0" applyNumberFormat="1" applyFont="1"/>
    <xf numFmtId="41" fontId="7" fillId="0" borderId="0" xfId="0" applyNumberFormat="1" applyFont="1"/>
    <xf numFmtId="0" fontId="5" fillId="0" borderId="0" xfId="0" applyFont="1"/>
    <xf numFmtId="41" fontId="1" fillId="0" borderId="4" xfId="0" applyNumberFormat="1" applyFont="1" applyBorder="1"/>
    <xf numFmtId="41" fontId="2" fillId="0" borderId="0" xfId="0" applyNumberFormat="1" applyFont="1" applyAlignment="1">
      <alignment wrapText="1"/>
    </xf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6.875" customWidth="1"/>
    <col min="2" max="7" width="12.5" customWidth="1"/>
    <col min="8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5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7" t="s">
        <v>6</v>
      </c>
      <c r="B6" s="9">
        <f t="shared" ref="B6:G6" si="0">SUM(B7:B8)</f>
        <v>2118020703</v>
      </c>
      <c r="C6" s="9">
        <f t="shared" si="0"/>
        <v>2064962612</v>
      </c>
      <c r="D6" s="9">
        <f t="shared" si="0"/>
        <v>2001603148</v>
      </c>
      <c r="E6" s="9">
        <f t="shared" si="0"/>
        <v>1992197082</v>
      </c>
      <c r="F6" s="9">
        <f t="shared" si="0"/>
        <v>2102641069</v>
      </c>
      <c r="G6" s="9">
        <f t="shared" si="0"/>
        <v>2039415801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9</v>
      </c>
      <c r="B7" s="2">
        <v>2063008336</v>
      </c>
      <c r="C7" s="2">
        <v>2064962612</v>
      </c>
      <c r="D7" s="2">
        <v>2001603148</v>
      </c>
      <c r="E7" s="2">
        <v>1992197082</v>
      </c>
      <c r="F7" s="2">
        <v>2089343539</v>
      </c>
      <c r="G7" s="2">
        <v>2023510927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10</v>
      </c>
      <c r="B8" s="2">
        <v>55012367</v>
      </c>
      <c r="C8" s="2">
        <v>0</v>
      </c>
      <c r="D8" s="2">
        <v>0</v>
      </c>
      <c r="E8" s="2">
        <v>0</v>
      </c>
      <c r="F8" s="2">
        <v>13297530</v>
      </c>
      <c r="G8" s="2">
        <v>15904874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7" t="s">
        <v>12</v>
      </c>
      <c r="B10" s="9">
        <f t="shared" ref="B10:G10" si="1">SUM(B11:B14)</f>
        <v>2192672783</v>
      </c>
      <c r="C10" s="9">
        <f t="shared" si="1"/>
        <v>2684574071</v>
      </c>
      <c r="D10" s="9">
        <f t="shared" si="1"/>
        <v>2801575583</v>
      </c>
      <c r="E10" s="9">
        <f t="shared" si="1"/>
        <v>3003792077</v>
      </c>
      <c r="F10" s="9">
        <f t="shared" si="1"/>
        <v>3759680971</v>
      </c>
      <c r="G10" s="9">
        <f t="shared" si="1"/>
        <v>4696332948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15</v>
      </c>
      <c r="B11" s="2">
        <v>80565391</v>
      </c>
      <c r="C11" s="2">
        <v>131883769</v>
      </c>
      <c r="D11" s="2">
        <v>124277486</v>
      </c>
      <c r="E11" s="2">
        <v>1613896280</v>
      </c>
      <c r="F11" s="2">
        <v>1886507482</v>
      </c>
      <c r="G11" s="2">
        <v>787067632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16</v>
      </c>
      <c r="B12" s="2">
        <v>1613125611</v>
      </c>
      <c r="C12" s="2">
        <v>1751235595</v>
      </c>
      <c r="D12" s="2">
        <v>1739842561</v>
      </c>
      <c r="E12" s="2">
        <v>1286718741</v>
      </c>
      <c r="F12" s="2">
        <v>1783284673</v>
      </c>
      <c r="G12" s="2">
        <v>1936265900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18</v>
      </c>
      <c r="B13" s="2">
        <v>489946817</v>
      </c>
      <c r="C13" s="2">
        <v>787647565</v>
      </c>
      <c r="D13" s="2">
        <v>913387690</v>
      </c>
      <c r="E13" s="2">
        <v>69391255</v>
      </c>
      <c r="F13" s="2">
        <v>72012576</v>
      </c>
      <c r="G13" s="2">
        <v>1942197752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19</v>
      </c>
      <c r="B14" s="2">
        <v>9034964</v>
      </c>
      <c r="C14" s="2">
        <v>13807142</v>
      </c>
      <c r="D14" s="2">
        <v>24067846</v>
      </c>
      <c r="E14" s="2">
        <v>33785801</v>
      </c>
      <c r="F14" s="2">
        <v>17876240</v>
      </c>
      <c r="G14" s="2">
        <v>30801664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9"/>
      <c r="B16" s="9">
        <f t="shared" ref="B16:G16" si="2">SUM(B6,B10)</f>
        <v>4310693486</v>
      </c>
      <c r="C16" s="9">
        <f t="shared" si="2"/>
        <v>4749536683</v>
      </c>
      <c r="D16" s="9">
        <f t="shared" si="2"/>
        <v>4803178731</v>
      </c>
      <c r="E16" s="9">
        <f t="shared" si="2"/>
        <v>4995989159</v>
      </c>
      <c r="F16" s="9">
        <f t="shared" si="2"/>
        <v>5862322040</v>
      </c>
      <c r="G16" s="9">
        <f t="shared" si="2"/>
        <v>6735748749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x14ac:dyDescent="0.25">
      <c r="A18" s="11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x14ac:dyDescent="0.25">
      <c r="A19" s="12" t="s">
        <v>26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7" t="s">
        <v>28</v>
      </c>
      <c r="B20" s="9">
        <f t="shared" ref="B20:G20" si="3">SUM(B21:B22)</f>
        <v>247062330</v>
      </c>
      <c r="C20" s="9">
        <f t="shared" si="3"/>
        <v>219191847</v>
      </c>
      <c r="D20" s="9">
        <f t="shared" si="3"/>
        <v>143001809</v>
      </c>
      <c r="E20" s="9">
        <f t="shared" si="3"/>
        <v>140843316</v>
      </c>
      <c r="F20" s="9">
        <f t="shared" si="3"/>
        <v>140875994</v>
      </c>
      <c r="G20" s="9">
        <f t="shared" si="3"/>
        <v>142217153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30</v>
      </c>
      <c r="B21" s="2">
        <v>87385400</v>
      </c>
      <c r="C21" s="2">
        <v>50599842</v>
      </c>
      <c r="D21" s="2">
        <v>28656598</v>
      </c>
      <c r="E21" s="2">
        <v>9344401</v>
      </c>
      <c r="F21" s="2"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31</v>
      </c>
      <c r="B22" s="2">
        <v>159676930</v>
      </c>
      <c r="C22" s="2">
        <v>168592005</v>
      </c>
      <c r="D22" s="2">
        <v>114345211</v>
      </c>
      <c r="E22" s="2">
        <v>131498915</v>
      </c>
      <c r="F22" s="2">
        <v>140875994</v>
      </c>
      <c r="G22" s="2">
        <v>142217153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7" t="s">
        <v>33</v>
      </c>
      <c r="B24" s="9">
        <f t="shared" ref="B24:G24" si="4">SUM(B25:B33)</f>
        <v>2474310830</v>
      </c>
      <c r="C24" s="9">
        <f t="shared" si="4"/>
        <v>2786066652</v>
      </c>
      <c r="D24" s="9">
        <f t="shared" si="4"/>
        <v>1670615660</v>
      </c>
      <c r="E24" s="9">
        <f t="shared" si="4"/>
        <v>1627118149</v>
      </c>
      <c r="F24" s="9">
        <f t="shared" si="4"/>
        <v>1864184494</v>
      </c>
      <c r="G24" s="9">
        <f t="shared" si="4"/>
        <v>2066053271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35</v>
      </c>
      <c r="B25" s="2">
        <v>15330586</v>
      </c>
      <c r="C25" s="2">
        <v>28300179</v>
      </c>
      <c r="D25" s="2">
        <v>21834178</v>
      </c>
      <c r="E25" s="2">
        <v>22079644</v>
      </c>
      <c r="F25" s="2">
        <v>17191573</v>
      </c>
      <c r="G25" s="2">
        <v>3519604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37</v>
      </c>
      <c r="B26" s="2">
        <v>1365713759</v>
      </c>
      <c r="C26" s="2">
        <v>1323010208</v>
      </c>
      <c r="D26" s="2">
        <v>1382939074</v>
      </c>
      <c r="E26" s="2">
        <v>1385504042</v>
      </c>
      <c r="F26" s="2">
        <v>1453574424</v>
      </c>
      <c r="G26" s="2">
        <v>1568158042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39</v>
      </c>
      <c r="B27" s="2"/>
      <c r="C27" s="2"/>
      <c r="D27" s="2"/>
      <c r="E27" s="2"/>
      <c r="F27" s="2"/>
      <c r="G27" s="2">
        <v>64008556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40</v>
      </c>
      <c r="B28" s="2">
        <v>81524939</v>
      </c>
      <c r="C28" s="2">
        <v>182105000</v>
      </c>
      <c r="D28" s="2">
        <v>0</v>
      </c>
      <c r="E28" s="2">
        <v>0</v>
      </c>
      <c r="F28" s="2"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41</v>
      </c>
      <c r="B29" s="2">
        <v>937053485</v>
      </c>
      <c r="C29" s="2">
        <v>1173343220</v>
      </c>
      <c r="D29" s="2">
        <v>201282584</v>
      </c>
      <c r="E29" s="2">
        <v>117726179</v>
      </c>
      <c r="F29" s="2">
        <v>123912313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42</v>
      </c>
      <c r="B30" s="2">
        <v>11422037</v>
      </c>
      <c r="C30" s="2">
        <v>8771368</v>
      </c>
      <c r="D30" s="2">
        <v>0</v>
      </c>
      <c r="E30" s="2">
        <v>0</v>
      </c>
      <c r="F30" s="2"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43</v>
      </c>
      <c r="B31" s="2">
        <v>39896283</v>
      </c>
      <c r="C31" s="2">
        <v>45956304</v>
      </c>
      <c r="D31" s="2">
        <v>51088581</v>
      </c>
      <c r="E31" s="2">
        <v>83227883</v>
      </c>
      <c r="F31" s="2">
        <v>222518512</v>
      </c>
      <c r="G31" s="2">
        <v>382932338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44</v>
      </c>
      <c r="B32" s="2">
        <v>14712307</v>
      </c>
      <c r="C32" s="2">
        <v>10491462</v>
      </c>
      <c r="D32" s="2">
        <v>13471243</v>
      </c>
      <c r="E32" s="2">
        <v>18580401</v>
      </c>
      <c r="F32" s="2">
        <v>46987672</v>
      </c>
      <c r="G32" s="2">
        <v>47434731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46</v>
      </c>
      <c r="B33" s="2">
        <v>8657434</v>
      </c>
      <c r="C33" s="2">
        <v>14088911</v>
      </c>
      <c r="D33" s="2">
        <v>0</v>
      </c>
      <c r="E33" s="2">
        <v>0</v>
      </c>
      <c r="F33" s="2">
        <v>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9"/>
      <c r="B34" s="9"/>
      <c r="C34" s="9"/>
      <c r="D34" s="9"/>
      <c r="E34" s="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9"/>
      <c r="B35" s="9">
        <f t="shared" ref="B35:G35" si="5">SUM(B20,B24)</f>
        <v>2721373160</v>
      </c>
      <c r="C35" s="9">
        <f t="shared" si="5"/>
        <v>3005258499</v>
      </c>
      <c r="D35" s="9">
        <f t="shared" si="5"/>
        <v>1813617469</v>
      </c>
      <c r="E35" s="9">
        <f t="shared" si="5"/>
        <v>1767961465</v>
      </c>
      <c r="F35" s="9">
        <f t="shared" si="5"/>
        <v>2005060488</v>
      </c>
      <c r="G35" s="9">
        <f t="shared" si="5"/>
        <v>2208270424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9"/>
      <c r="B36" s="9"/>
      <c r="C36" s="9"/>
      <c r="D36" s="9"/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7" t="s">
        <v>47</v>
      </c>
      <c r="B37" s="9">
        <f t="shared" ref="B37:G37" si="6">SUM(B38:B41)</f>
        <v>1589320327</v>
      </c>
      <c r="C37" s="9">
        <f t="shared" si="6"/>
        <v>1744278182</v>
      </c>
      <c r="D37" s="9">
        <f t="shared" si="6"/>
        <v>2989561262</v>
      </c>
      <c r="E37" s="9">
        <f t="shared" si="6"/>
        <v>3228027693</v>
      </c>
      <c r="F37" s="9">
        <f t="shared" si="6"/>
        <v>3857261553</v>
      </c>
      <c r="G37" s="9">
        <f t="shared" si="6"/>
        <v>4527478325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48</v>
      </c>
      <c r="B38" s="2">
        <v>296000000</v>
      </c>
      <c r="C38" s="2">
        <v>296000000</v>
      </c>
      <c r="D38" s="2">
        <v>655200000</v>
      </c>
      <c r="E38" s="2">
        <v>786240000</v>
      </c>
      <c r="F38" s="2">
        <v>864864000</v>
      </c>
      <c r="G38" s="2">
        <v>1011890880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50</v>
      </c>
      <c r="B39" s="2"/>
      <c r="C39" s="2"/>
      <c r="D39" s="2">
        <v>750000000</v>
      </c>
      <c r="E39" s="2">
        <v>750000000</v>
      </c>
      <c r="F39" s="2">
        <v>750000000</v>
      </c>
      <c r="G39" s="2">
        <v>750000000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51</v>
      </c>
      <c r="B40" s="2">
        <v>943950000</v>
      </c>
      <c r="C40" s="2">
        <v>943950000</v>
      </c>
      <c r="D40" s="2">
        <v>943950000</v>
      </c>
      <c r="E40" s="2">
        <v>943950000</v>
      </c>
      <c r="F40" s="2">
        <v>943950000</v>
      </c>
      <c r="G40" s="2">
        <v>943950000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52</v>
      </c>
      <c r="B41" s="2">
        <v>349370327</v>
      </c>
      <c r="C41" s="2">
        <v>504328182</v>
      </c>
      <c r="D41" s="2">
        <v>640411262</v>
      </c>
      <c r="E41" s="2">
        <v>747837693</v>
      </c>
      <c r="F41" s="2">
        <v>1298447553</v>
      </c>
      <c r="G41" s="2">
        <v>1821637445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9"/>
      <c r="B43" s="9">
        <f>SUM(B35,B37)-1</f>
        <v>4310693486</v>
      </c>
      <c r="C43" s="9">
        <f>SUM(C35,C37)+2</f>
        <v>4749536683</v>
      </c>
      <c r="D43" s="9">
        <f>SUM(D35,D37)</f>
        <v>4803178731</v>
      </c>
      <c r="E43" s="9">
        <f>SUM(E35,E37)+1</f>
        <v>4995989159</v>
      </c>
      <c r="F43" s="9">
        <f>SUM(F35,F37)-1</f>
        <v>5862322040</v>
      </c>
      <c r="G43" s="9">
        <f>SUM(G35,G37)</f>
        <v>6735748749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6" t="s">
        <v>54</v>
      </c>
      <c r="B45" s="16">
        <f t="shared" ref="B45:G45" si="7">B37/(B38/10)</f>
        <v>53.693254290540537</v>
      </c>
      <c r="C45" s="16">
        <f t="shared" si="7"/>
        <v>58.928316959459458</v>
      </c>
      <c r="D45" s="16">
        <f t="shared" si="7"/>
        <v>45.628224389499387</v>
      </c>
      <c r="E45" s="16">
        <f t="shared" si="7"/>
        <v>41.056518276862029</v>
      </c>
      <c r="F45" s="16">
        <f t="shared" si="7"/>
        <v>44.599631306193807</v>
      </c>
      <c r="G45" s="16">
        <f t="shared" si="7"/>
        <v>44.742752548575197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25">
      <c r="A46" s="6" t="s">
        <v>55</v>
      </c>
      <c r="B46" s="2">
        <f t="shared" ref="B46:G46" si="8">B38/10</f>
        <v>29600000</v>
      </c>
      <c r="C46" s="2">
        <f t="shared" si="8"/>
        <v>29600000</v>
      </c>
      <c r="D46" s="2">
        <f t="shared" si="8"/>
        <v>65520000</v>
      </c>
      <c r="E46" s="2">
        <f t="shared" si="8"/>
        <v>78624000</v>
      </c>
      <c r="F46" s="2">
        <f t="shared" si="8"/>
        <v>86486400</v>
      </c>
      <c r="G46" s="2">
        <f t="shared" si="8"/>
        <v>101189088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17"/>
      <c r="C50" s="17"/>
      <c r="D50" s="17"/>
      <c r="E50" s="17"/>
      <c r="F50" s="17"/>
      <c r="G50" s="1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26.375" customWidth="1"/>
    <col min="2" max="3" width="12.75" customWidth="1"/>
    <col min="4" max="4" width="13.5" customWidth="1"/>
    <col min="5" max="6" width="12.75" customWidth="1"/>
    <col min="7" max="7" width="12.5" customWidth="1"/>
    <col min="8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6" t="s">
        <v>5</v>
      </c>
      <c r="B5" s="2">
        <v>5253806261</v>
      </c>
      <c r="C5" s="2">
        <v>4766995506</v>
      </c>
      <c r="D5" s="2">
        <v>5503171247</v>
      </c>
      <c r="E5" s="2">
        <v>5377411796</v>
      </c>
      <c r="F5" s="2">
        <v>7488695752</v>
      </c>
      <c r="G5" s="2">
        <v>7659678631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7</v>
      </c>
      <c r="B6" s="8">
        <v>4738541235</v>
      </c>
      <c r="C6" s="8">
        <v>4301993578</v>
      </c>
      <c r="D6" s="8">
        <v>4953728278</v>
      </c>
      <c r="E6" s="8">
        <v>4726868604</v>
      </c>
      <c r="F6" s="2">
        <v>6231330465</v>
      </c>
      <c r="G6" s="2">
        <v>6382687177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 t="s">
        <v>8</v>
      </c>
      <c r="B7" s="9">
        <f t="shared" ref="B7:G7" si="0">B5-B6</f>
        <v>515265026</v>
      </c>
      <c r="C7" s="9">
        <f t="shared" si="0"/>
        <v>465001928</v>
      </c>
      <c r="D7" s="9">
        <f t="shared" si="0"/>
        <v>549442969</v>
      </c>
      <c r="E7" s="9">
        <f t="shared" si="0"/>
        <v>650543192</v>
      </c>
      <c r="F7" s="9">
        <f t="shared" si="0"/>
        <v>1257365287</v>
      </c>
      <c r="G7" s="9">
        <f t="shared" si="0"/>
        <v>1276991454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9"/>
      <c r="C8" s="9"/>
      <c r="D8" s="9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6" t="s">
        <v>11</v>
      </c>
      <c r="B9" s="9">
        <f t="shared" ref="B9:G9" si="1">SUM(B10:B11)</f>
        <v>61621705</v>
      </c>
      <c r="C9" s="9">
        <f t="shared" si="1"/>
        <v>75878976</v>
      </c>
      <c r="D9" s="9">
        <f t="shared" si="1"/>
        <v>80256117</v>
      </c>
      <c r="E9" s="9">
        <f t="shared" si="1"/>
        <v>64505851</v>
      </c>
      <c r="F9" s="9">
        <f t="shared" si="1"/>
        <v>79632750</v>
      </c>
      <c r="G9" s="9">
        <f t="shared" si="1"/>
        <v>97109562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3" t="s">
        <v>13</v>
      </c>
      <c r="B10" s="2">
        <v>18795015</v>
      </c>
      <c r="C10" s="2">
        <v>18363563</v>
      </c>
      <c r="D10" s="2">
        <v>20987512</v>
      </c>
      <c r="E10" s="2">
        <v>24225311</v>
      </c>
      <c r="F10" s="2">
        <v>30319434</v>
      </c>
      <c r="G10" s="2">
        <v>36403330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14</v>
      </c>
      <c r="B11" s="2">
        <v>42826690</v>
      </c>
      <c r="C11" s="2">
        <v>57515413</v>
      </c>
      <c r="D11" s="2">
        <v>59268605</v>
      </c>
      <c r="E11" s="2">
        <v>40280540</v>
      </c>
      <c r="F11" s="2">
        <v>49313316</v>
      </c>
      <c r="G11" s="2">
        <v>60706232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6" t="s">
        <v>17</v>
      </c>
      <c r="B13" s="9">
        <f t="shared" ref="B13:G13" si="2">B7-B9</f>
        <v>453643321</v>
      </c>
      <c r="C13" s="9">
        <f t="shared" si="2"/>
        <v>389122952</v>
      </c>
      <c r="D13" s="9">
        <f t="shared" si="2"/>
        <v>469186852</v>
      </c>
      <c r="E13" s="9">
        <f t="shared" si="2"/>
        <v>586037341</v>
      </c>
      <c r="F13" s="9">
        <f t="shared" si="2"/>
        <v>1177732537</v>
      </c>
      <c r="G13" s="9">
        <f t="shared" si="2"/>
        <v>1179881892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0" t="s">
        <v>20</v>
      </c>
      <c r="B14" s="9"/>
      <c r="C14" s="9"/>
      <c r="D14" s="9"/>
      <c r="E14" s="9"/>
      <c r="F14" s="9"/>
      <c r="G14" s="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21</v>
      </c>
      <c r="B15" s="2">
        <v>159680646</v>
      </c>
      <c r="C15" s="2">
        <v>169083190</v>
      </c>
      <c r="D15" s="2">
        <v>186999352</v>
      </c>
      <c r="E15" s="2">
        <v>196649573</v>
      </c>
      <c r="F15" s="2">
        <v>191799234</v>
      </c>
      <c r="G15" s="2">
        <v>184889048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22</v>
      </c>
      <c r="B16" s="2">
        <v>0</v>
      </c>
      <c r="C16" s="2">
        <v>0</v>
      </c>
      <c r="D16" s="2">
        <v>22249769</v>
      </c>
      <c r="E16" s="2">
        <v>0</v>
      </c>
      <c r="F16" s="2">
        <v>0</v>
      </c>
      <c r="G16" s="2"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9" t="s">
        <v>23</v>
      </c>
      <c r="B17" s="9">
        <f t="shared" ref="B17:G17" si="3">B13-B15-B16</f>
        <v>293962675</v>
      </c>
      <c r="C17" s="9">
        <f t="shared" si="3"/>
        <v>220039762</v>
      </c>
      <c r="D17" s="9">
        <f t="shared" si="3"/>
        <v>259937731</v>
      </c>
      <c r="E17" s="9">
        <f t="shared" si="3"/>
        <v>389387768</v>
      </c>
      <c r="F17" s="9">
        <f t="shared" si="3"/>
        <v>985933303</v>
      </c>
      <c r="G17" s="9">
        <f t="shared" si="3"/>
        <v>994992844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2" t="s">
        <v>25</v>
      </c>
      <c r="B18" s="2">
        <v>283456</v>
      </c>
      <c r="C18" s="2">
        <v>280935</v>
      </c>
      <c r="D18" s="2">
        <v>22958380</v>
      </c>
      <c r="E18" s="2">
        <v>800650</v>
      </c>
      <c r="F18" s="2">
        <v>807818</v>
      </c>
      <c r="G18" s="2">
        <v>1136500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6" t="s">
        <v>27</v>
      </c>
      <c r="B20" s="9">
        <f t="shared" ref="B20:G20" si="4">B17+B18</f>
        <v>294246131</v>
      </c>
      <c r="C20" s="9">
        <f t="shared" si="4"/>
        <v>220320697</v>
      </c>
      <c r="D20" s="9">
        <f t="shared" si="4"/>
        <v>282896111</v>
      </c>
      <c r="E20" s="9">
        <f t="shared" si="4"/>
        <v>390188418</v>
      </c>
      <c r="F20" s="9">
        <f t="shared" si="4"/>
        <v>986741121</v>
      </c>
      <c r="G20" s="9">
        <f t="shared" si="4"/>
        <v>996129344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3" t="s">
        <v>29</v>
      </c>
      <c r="B21" s="2">
        <v>14712307</v>
      </c>
      <c r="C21" s="2">
        <v>10491462</v>
      </c>
      <c r="D21" s="2">
        <v>13471243</v>
      </c>
      <c r="E21" s="2">
        <v>18580401</v>
      </c>
      <c r="F21" s="2">
        <v>46987672</v>
      </c>
      <c r="G21" s="2">
        <v>47434731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6" t="s">
        <v>32</v>
      </c>
      <c r="B22" s="9">
        <f t="shared" ref="B22:G22" si="5">B20-B21</f>
        <v>279533824</v>
      </c>
      <c r="C22" s="9">
        <f t="shared" si="5"/>
        <v>209829235</v>
      </c>
      <c r="D22" s="9">
        <f t="shared" si="5"/>
        <v>269424868</v>
      </c>
      <c r="E22" s="9">
        <f t="shared" si="5"/>
        <v>371608017</v>
      </c>
      <c r="F22" s="9">
        <f t="shared" si="5"/>
        <v>939753449</v>
      </c>
      <c r="G22" s="9">
        <f t="shared" si="5"/>
        <v>948694613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34</v>
      </c>
      <c r="B23" s="9">
        <f t="shared" ref="B23:G23" si="6">SUM(B24:B25)</f>
        <v>-112792831</v>
      </c>
      <c r="C23" s="9">
        <f t="shared" si="6"/>
        <v>-54871379</v>
      </c>
      <c r="D23" s="9">
        <f t="shared" si="6"/>
        <v>3158213</v>
      </c>
      <c r="E23" s="9">
        <f t="shared" si="6"/>
        <v>-100381587</v>
      </c>
      <c r="F23" s="9">
        <f t="shared" si="6"/>
        <v>-231895591</v>
      </c>
      <c r="G23" s="9">
        <f t="shared" si="6"/>
        <v>-235234640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36</v>
      </c>
      <c r="B24" s="2">
        <v>-39896283</v>
      </c>
      <c r="C24" s="2">
        <v>-45956304</v>
      </c>
      <c r="D24" s="2">
        <v>-51088581</v>
      </c>
      <c r="E24" s="2">
        <v>-83227883</v>
      </c>
      <c r="F24" s="2">
        <v>-222518512</v>
      </c>
      <c r="G24" s="2">
        <v>-233893481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38</v>
      </c>
      <c r="B25" s="2">
        <v>-72896548</v>
      </c>
      <c r="C25" s="2">
        <v>-8915075</v>
      </c>
      <c r="D25" s="2">
        <v>54246794</v>
      </c>
      <c r="E25" s="2">
        <v>-17153704</v>
      </c>
      <c r="F25" s="2">
        <v>-9377079</v>
      </c>
      <c r="G25" s="2">
        <v>-1341159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6" t="s">
        <v>45</v>
      </c>
      <c r="B26" s="13">
        <f t="shared" ref="B26:G26" si="7">B22+B23</f>
        <v>166740993</v>
      </c>
      <c r="C26" s="13">
        <f t="shared" si="7"/>
        <v>154957856</v>
      </c>
      <c r="D26" s="13">
        <f t="shared" si="7"/>
        <v>272583081</v>
      </c>
      <c r="E26" s="13">
        <f t="shared" si="7"/>
        <v>271226430</v>
      </c>
      <c r="F26" s="13">
        <f t="shared" si="7"/>
        <v>707857858</v>
      </c>
      <c r="G26" s="13">
        <f t="shared" si="7"/>
        <v>713459973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/>
      <c r="B27" s="9"/>
      <c r="C27" s="9"/>
      <c r="D27" s="9"/>
      <c r="E27" s="9"/>
      <c r="F27" s="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6" t="s">
        <v>49</v>
      </c>
      <c r="B28" s="14">
        <f>B26/('1'!B38/10)</f>
        <v>5.6331416554054057</v>
      </c>
      <c r="C28" s="14">
        <f>C26/('1'!C38/10)</f>
        <v>5.2350627027027024</v>
      </c>
      <c r="D28" s="14">
        <f>D26/('1'!D38/10)</f>
        <v>4.1603034340659342</v>
      </c>
      <c r="E28" s="14">
        <f>E26/('1'!E38/10)</f>
        <v>3.4496646062271061</v>
      </c>
      <c r="F28" s="14">
        <f>F26/('1'!F38/10)</f>
        <v>8.1846146677396678</v>
      </c>
      <c r="G28" s="14">
        <f>G26/('1'!G38/10)</f>
        <v>7.0507599890612713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25">
      <c r="A29" s="10" t="s">
        <v>53</v>
      </c>
      <c r="B29" s="2">
        <f>'1'!B38/10</f>
        <v>29600000</v>
      </c>
      <c r="C29" s="2">
        <f>'1'!C38/10</f>
        <v>29600000</v>
      </c>
      <c r="D29" s="2">
        <f>'1'!D38/10</f>
        <v>65520000</v>
      </c>
      <c r="E29" s="2">
        <f>'1'!E38/10</f>
        <v>78624000</v>
      </c>
      <c r="F29" s="2">
        <f>'1'!F38/10</f>
        <v>86486400</v>
      </c>
      <c r="G29" s="2">
        <f>'1'!G38/10</f>
        <v>101189088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16" sqref="L16"/>
    </sheetView>
  </sheetViews>
  <sheetFormatPr defaultColWidth="12.625" defaultRowHeight="15" customHeight="1" x14ac:dyDescent="0.2"/>
  <cols>
    <col min="1" max="1" width="38.5" customWidth="1"/>
    <col min="2" max="7" width="13.125" customWidth="1"/>
    <col min="8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56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6" t="s">
        <v>57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 t="s">
        <v>58</v>
      </c>
      <c r="B6" s="2">
        <v>5125728293</v>
      </c>
      <c r="C6" s="2">
        <v>4469575693</v>
      </c>
      <c r="D6" s="2">
        <v>5440726727</v>
      </c>
      <c r="E6" s="2">
        <v>5047483778</v>
      </c>
      <c r="F6" s="2">
        <v>6992937639</v>
      </c>
      <c r="G6" s="2">
        <v>7554507252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59</v>
      </c>
      <c r="B7" s="2">
        <v>-4993425349</v>
      </c>
      <c r="C7" s="2">
        <v>-4144112404</v>
      </c>
      <c r="D7" s="2">
        <v>-6161392761</v>
      </c>
      <c r="E7" s="2">
        <v>-4643298836</v>
      </c>
      <c r="F7" s="2">
        <v>-6538270001</v>
      </c>
      <c r="G7" s="2">
        <v>-7340548617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60</v>
      </c>
      <c r="B8" s="2">
        <v>-34476003</v>
      </c>
      <c r="C8" s="2">
        <v>-30970213</v>
      </c>
      <c r="D8" s="2">
        <v>-40337225</v>
      </c>
      <c r="E8" s="2">
        <v>-42602382</v>
      </c>
      <c r="F8" s="2"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61</v>
      </c>
      <c r="B9" s="2">
        <v>-159680646</v>
      </c>
      <c r="C9" s="2">
        <v>-169083190</v>
      </c>
      <c r="D9" s="2">
        <v>-186999352</v>
      </c>
      <c r="E9" s="2">
        <v>-196649573</v>
      </c>
      <c r="F9" s="2">
        <v>-191799234</v>
      </c>
      <c r="G9" s="2">
        <v>-44955503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62</v>
      </c>
      <c r="B10" s="2">
        <v>-131762418</v>
      </c>
      <c r="C10" s="2">
        <v>-39896283</v>
      </c>
      <c r="D10" s="2">
        <v>-45956304</v>
      </c>
      <c r="E10" s="2">
        <v>-51088581</v>
      </c>
      <c r="F10" s="2">
        <v>-83227883</v>
      </c>
      <c r="G10" s="2">
        <v>-67767483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x14ac:dyDescent="0.25">
      <c r="A11" s="18"/>
      <c r="B11" s="19">
        <f t="shared" ref="B11:G11" si="0">SUM(B6:B10)</f>
        <v>-193616123</v>
      </c>
      <c r="C11" s="19">
        <f t="shared" si="0"/>
        <v>85513603</v>
      </c>
      <c r="D11" s="19">
        <f t="shared" si="0"/>
        <v>-993958915</v>
      </c>
      <c r="E11" s="19">
        <f t="shared" si="0"/>
        <v>113844406</v>
      </c>
      <c r="F11" s="19">
        <f t="shared" si="0"/>
        <v>179640521</v>
      </c>
      <c r="G11" s="19">
        <f t="shared" si="0"/>
        <v>101235649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x14ac:dyDescent="0.25">
      <c r="A12" s="1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6" t="s">
        <v>63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0" t="s">
        <v>64</v>
      </c>
      <c r="B14" s="2">
        <v>-131972841</v>
      </c>
      <c r="C14" s="2">
        <v>-14209999</v>
      </c>
      <c r="D14" s="2">
        <v>0</v>
      </c>
      <c r="E14" s="2">
        <v>-52299722</v>
      </c>
      <c r="F14" s="2">
        <v>-157466461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0" t="s">
        <v>65</v>
      </c>
      <c r="B15" s="2"/>
      <c r="C15" s="2"/>
      <c r="D15" s="2"/>
      <c r="E15" s="2"/>
      <c r="F15" s="2"/>
      <c r="G15" s="2">
        <v>-3454298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0" t="s">
        <v>10</v>
      </c>
      <c r="B16" s="2">
        <v>-37774302</v>
      </c>
      <c r="C16" s="2">
        <v>0</v>
      </c>
      <c r="D16" s="2">
        <v>0</v>
      </c>
      <c r="E16" s="2">
        <v>0</v>
      </c>
      <c r="F16" s="2">
        <v>-13297530</v>
      </c>
      <c r="G16" s="2">
        <v>-2607344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19">
        <f t="shared" ref="B17:G17" si="1">SUM(B14:B16)</f>
        <v>-169747143</v>
      </c>
      <c r="C17" s="19">
        <f t="shared" si="1"/>
        <v>-14209999</v>
      </c>
      <c r="D17" s="19">
        <f t="shared" si="1"/>
        <v>0</v>
      </c>
      <c r="E17" s="19">
        <f t="shared" si="1"/>
        <v>-52299722</v>
      </c>
      <c r="F17" s="19">
        <f t="shared" si="1"/>
        <v>-170763991</v>
      </c>
      <c r="G17" s="19">
        <f t="shared" si="1"/>
        <v>-6061642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6" t="s">
        <v>66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67</v>
      </c>
      <c r="B20" s="2">
        <v>0</v>
      </c>
      <c r="C20" s="2">
        <v>0</v>
      </c>
      <c r="D20" s="2">
        <v>-750000000</v>
      </c>
      <c r="E20" s="2">
        <v>0</v>
      </c>
      <c r="F20" s="2">
        <v>0</v>
      </c>
      <c r="G20" s="2">
        <v>-24092300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68</v>
      </c>
      <c r="B21" s="2">
        <v>291626249</v>
      </c>
      <c r="C21" s="2">
        <v>-42703550</v>
      </c>
      <c r="D21" s="2">
        <v>809928866</v>
      </c>
      <c r="E21" s="2">
        <v>0</v>
      </c>
      <c r="F21" s="2">
        <v>68070381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69</v>
      </c>
      <c r="B22" s="2">
        <v>0</v>
      </c>
      <c r="C22" s="2">
        <v>0</v>
      </c>
      <c r="D22" s="2">
        <v>-27300000</v>
      </c>
      <c r="E22" s="2">
        <v>-32760000</v>
      </c>
      <c r="F22" s="2">
        <v>-78624000</v>
      </c>
      <c r="G22" s="2">
        <v>-43226687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48</v>
      </c>
      <c r="B23" s="2">
        <v>0</v>
      </c>
      <c r="C23" s="2">
        <v>0</v>
      </c>
      <c r="D23" s="2">
        <v>250000000</v>
      </c>
      <c r="E23" s="2">
        <v>0</v>
      </c>
      <c r="F23" s="2"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50</v>
      </c>
      <c r="B24" s="2">
        <v>0</v>
      </c>
      <c r="C24" s="2">
        <v>0</v>
      </c>
      <c r="D24" s="2">
        <v>750000000</v>
      </c>
      <c r="E24" s="2">
        <v>0</v>
      </c>
      <c r="F24" s="2"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70</v>
      </c>
      <c r="B25" s="2">
        <v>-16120650</v>
      </c>
      <c r="C25" s="2">
        <v>-23827876</v>
      </c>
      <c r="D25" s="2">
        <v>-28409246</v>
      </c>
      <c r="E25" s="2">
        <v>-19066730</v>
      </c>
      <c r="F25" s="2">
        <v>-14232473</v>
      </c>
      <c r="G25" s="2">
        <v>-14929596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71</v>
      </c>
      <c r="B26" s="2">
        <v>77400000</v>
      </c>
      <c r="C26" s="2">
        <v>0</v>
      </c>
      <c r="D26" s="2">
        <v>0</v>
      </c>
      <c r="E26" s="2">
        <v>0</v>
      </c>
      <c r="F26" s="2"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/>
      <c r="B27" s="19">
        <f t="shared" ref="B27:G27" si="2">SUM(B20:B26)</f>
        <v>352905599</v>
      </c>
      <c r="C27" s="19">
        <f t="shared" si="2"/>
        <v>-66531426</v>
      </c>
      <c r="D27" s="19">
        <f t="shared" si="2"/>
        <v>1004219620</v>
      </c>
      <c r="E27" s="19">
        <f t="shared" si="2"/>
        <v>-51826730</v>
      </c>
      <c r="F27" s="19">
        <f t="shared" si="2"/>
        <v>-24786092</v>
      </c>
      <c r="G27" s="19">
        <f t="shared" si="2"/>
        <v>-82248583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" t="s">
        <v>72</v>
      </c>
      <c r="B29" s="9">
        <f t="shared" ref="B29:G29" si="3">SUM(B11,B17,B27)</f>
        <v>-10457667</v>
      </c>
      <c r="C29" s="9">
        <f t="shared" si="3"/>
        <v>4772178</v>
      </c>
      <c r="D29" s="9">
        <f t="shared" si="3"/>
        <v>10260705</v>
      </c>
      <c r="E29" s="9">
        <f t="shared" si="3"/>
        <v>9717954</v>
      </c>
      <c r="F29" s="9">
        <f t="shared" si="3"/>
        <v>-15909562</v>
      </c>
      <c r="G29" s="9">
        <f t="shared" si="3"/>
        <v>12925424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0" t="s">
        <v>73</v>
      </c>
      <c r="B30" s="2">
        <v>19492631</v>
      </c>
      <c r="C30" s="2">
        <v>9034964</v>
      </c>
      <c r="D30" s="2">
        <v>13807142</v>
      </c>
      <c r="E30" s="2">
        <v>24067846</v>
      </c>
      <c r="F30" s="2">
        <v>33785801</v>
      </c>
      <c r="G30" s="2">
        <v>17876240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6" t="s">
        <v>74</v>
      </c>
      <c r="B31" s="9">
        <f t="shared" ref="B31:G31" si="4">SUM(B29:B30)</f>
        <v>9034964</v>
      </c>
      <c r="C31" s="9">
        <f t="shared" si="4"/>
        <v>13807142</v>
      </c>
      <c r="D31" s="9">
        <f t="shared" si="4"/>
        <v>24067847</v>
      </c>
      <c r="E31" s="9">
        <f t="shared" si="4"/>
        <v>33785800</v>
      </c>
      <c r="F31" s="9">
        <f t="shared" si="4"/>
        <v>17876239</v>
      </c>
      <c r="G31" s="9">
        <f t="shared" si="4"/>
        <v>30801664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B32" s="9"/>
      <c r="C32" s="9"/>
      <c r="D32" s="9"/>
      <c r="E32" s="9"/>
      <c r="F32" s="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6" t="s">
        <v>75</v>
      </c>
      <c r="B33" s="16">
        <f>B11/('1'!B38/10)</f>
        <v>-6.5410852364864862</v>
      </c>
      <c r="C33" s="16">
        <f>C11/('1'!C38/10)</f>
        <v>2.8889730743243245</v>
      </c>
      <c r="D33" s="16">
        <f>D11/('1'!D38/10)</f>
        <v>-15.17031311050061</v>
      </c>
      <c r="E33" s="16">
        <f>E11/('1'!E38/10)</f>
        <v>1.4479599867724868</v>
      </c>
      <c r="F33" s="16">
        <f>F11/('1'!F38/10)</f>
        <v>2.077095601158101</v>
      </c>
      <c r="G33" s="16">
        <f>G11/('1'!G38/10)</f>
        <v>1.0004601385477454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25">
      <c r="A34" s="6" t="s">
        <v>76</v>
      </c>
      <c r="B34" s="2">
        <f>'1'!B38/10</f>
        <v>29600000</v>
      </c>
      <c r="C34" s="2">
        <f>'1'!C38/10</f>
        <v>29600000</v>
      </c>
      <c r="D34" s="2">
        <f>'1'!D38/10</f>
        <v>65520000</v>
      </c>
      <c r="E34" s="2">
        <f>'1'!E38/10</f>
        <v>78624000</v>
      </c>
      <c r="F34" s="2">
        <f>'1'!F38/10</f>
        <v>86486400</v>
      </c>
      <c r="G34" s="2">
        <f>'1'!G38/10</f>
        <v>101189088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77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3" t="s">
        <v>78</v>
      </c>
      <c r="B5" s="21">
        <f>'2'!B26/'1'!B16</f>
        <v>3.8680781535855177E-2</v>
      </c>
      <c r="C5" s="21">
        <f>'2'!C26/'1'!C16</f>
        <v>3.2625888869253314E-2</v>
      </c>
      <c r="D5" s="21">
        <f>'2'!D26/'1'!D16</f>
        <v>5.6750559632672559E-2</v>
      </c>
      <c r="E5" s="21">
        <f>'2'!E26/'1'!E16</f>
        <v>5.428883477687306E-2</v>
      </c>
      <c r="F5" s="21">
        <f>'2'!F26/'1'!F16</f>
        <v>0.12074701000220042</v>
      </c>
      <c r="G5" s="21">
        <f>'2'!G26/'1'!G16</f>
        <v>0.10592140526410243</v>
      </c>
    </row>
    <row r="6" spans="1:26" x14ac:dyDescent="0.25">
      <c r="A6" s="3" t="s">
        <v>79</v>
      </c>
      <c r="B6" s="21">
        <f>'2'!B26/'1'!B37</f>
        <v>0.10491339610230757</v>
      </c>
      <c r="C6" s="21">
        <f>'2'!C26/'1'!C37</f>
        <v>8.8837811307325057E-2</v>
      </c>
      <c r="D6" s="21">
        <f>'2'!D26/'1'!D37</f>
        <v>9.1178289090367529E-2</v>
      </c>
      <c r="E6" s="21">
        <f>'2'!E26/'1'!E37</f>
        <v>8.402233679350285E-2</v>
      </c>
      <c r="F6" s="21">
        <f>'2'!F26/'1'!F37</f>
        <v>0.18351305667863274</v>
      </c>
      <c r="G6" s="21">
        <f>'2'!G26/'1'!G37</f>
        <v>0.15758440389662165</v>
      </c>
    </row>
    <row r="7" spans="1:26" x14ac:dyDescent="0.25">
      <c r="A7" s="3" t="s">
        <v>80</v>
      </c>
      <c r="B7" s="21">
        <f>'1'!B21/'1'!B37</f>
        <v>5.4982874449827634E-2</v>
      </c>
      <c r="C7" s="21">
        <f>'1'!C21/'1'!C37</f>
        <v>2.9009043696219323E-2</v>
      </c>
      <c r="D7" s="21">
        <f>'1'!D21/'1'!D37</f>
        <v>9.5855530255395723E-3</v>
      </c>
      <c r="E7" s="21">
        <f>'1'!E21/'1'!E37</f>
        <v>2.8947710145930277E-3</v>
      </c>
      <c r="F7" s="21">
        <f>'1'!F21/'1'!F37</f>
        <v>0</v>
      </c>
      <c r="G7" s="21">
        <f>'1'!G21/'1'!G37</f>
        <v>0</v>
      </c>
    </row>
    <row r="8" spans="1:26" x14ac:dyDescent="0.25">
      <c r="A8" s="3" t="s">
        <v>81</v>
      </c>
      <c r="B8" s="22">
        <f>'1'!B10/'1'!B24</f>
        <v>0.88617515488140997</v>
      </c>
      <c r="C8" s="22">
        <f>'1'!C10/'1'!C24</f>
        <v>0.96357137366862966</v>
      </c>
      <c r="D8" s="22">
        <f>'1'!D10/'1'!D24</f>
        <v>1.6769719391951587</v>
      </c>
      <c r="E8" s="22">
        <f>'1'!E10/'1'!E24</f>
        <v>1.8460811090123241</v>
      </c>
      <c r="F8" s="22">
        <f>'1'!F10/'1'!F24</f>
        <v>2.0167966116555416</v>
      </c>
      <c r="G8" s="22">
        <f>'1'!G10/'1'!G24</f>
        <v>2.2730938325355505</v>
      </c>
    </row>
    <row r="9" spans="1:26" x14ac:dyDescent="0.25">
      <c r="A9" s="3" t="s">
        <v>82</v>
      </c>
      <c r="B9" s="21">
        <f>'2'!B26/'2'!B5</f>
        <v>3.173717962113487E-2</v>
      </c>
      <c r="C9" s="21">
        <f>'2'!C26/'2'!C5</f>
        <v>3.2506398591096136E-2</v>
      </c>
      <c r="D9" s="21">
        <f>'2'!D26/'2'!D5</f>
        <v>4.9532000507633851E-2</v>
      </c>
      <c r="E9" s="21">
        <f>'2'!E26/'2'!E5</f>
        <v>5.0438099273288385E-2</v>
      </c>
      <c r="F9" s="21">
        <f>'2'!F26/'2'!F5</f>
        <v>9.452351670328614E-2</v>
      </c>
      <c r="G9" s="21">
        <f>'2'!G26/'2'!G5</f>
        <v>9.31448964598212E-2</v>
      </c>
    </row>
    <row r="10" spans="1:26" x14ac:dyDescent="0.25">
      <c r="A10" s="3" t="s">
        <v>83</v>
      </c>
      <c r="B10" s="21">
        <f>'2'!B13/'2'!B5</f>
        <v>8.6345650841273006E-2</v>
      </c>
      <c r="C10" s="21">
        <f>'2'!C13/'2'!C5</f>
        <v>8.1628554402920814E-2</v>
      </c>
      <c r="D10" s="21">
        <f>'2'!D13/'2'!D5</f>
        <v>8.5257541686672503E-2</v>
      </c>
      <c r="E10" s="21">
        <f>'2'!E13/'2'!E5</f>
        <v>0.10898130238713077</v>
      </c>
      <c r="F10" s="21">
        <f>'2'!F13/'2'!F5</f>
        <v>0.15726804453037951</v>
      </c>
      <c r="G10" s="21">
        <f>'2'!G13/'2'!G5</f>
        <v>0.15403804112940467</v>
      </c>
    </row>
    <row r="11" spans="1:26" x14ac:dyDescent="0.25">
      <c r="A11" s="3" t="s">
        <v>84</v>
      </c>
      <c r="B11" s="21">
        <f>'2'!B26/('1'!B37+'1'!B21)</f>
        <v>9.944559162348468E-2</v>
      </c>
      <c r="C11" s="21">
        <f>'2'!C26/('1'!C37+'1'!C21)</f>
        <v>8.6333363007401784E-2</v>
      </c>
      <c r="D11" s="21">
        <f>'2'!D26/('1'!D37+'1'!D21)</f>
        <v>9.0312592941849471E-2</v>
      </c>
      <c r="E11" s="21">
        <f>'2'!E26/('1'!E37+'1'!E21)</f>
        <v>8.3779813418012369E-2</v>
      </c>
      <c r="F11" s="21">
        <f>'2'!F26/('1'!F37+'1'!F21)</f>
        <v>0.18351305667863274</v>
      </c>
      <c r="G11" s="21">
        <f>'2'!G26/('1'!G37+'1'!G21)</f>
        <v>0.15758440389662165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2020-04-11T14:44:33Z</dcterms:modified>
</cp:coreProperties>
</file>