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nik\Google Drive\Financial Statements\Checked &amp; Final\FS Template\Formate_3\Textile\Annual\"/>
    </mc:Choice>
  </mc:AlternateContent>
  <bookViews>
    <workbookView xWindow="0" yWindow="0" windowWidth="15345" windowHeight="4455" activeTab="2"/>
  </bookViews>
  <sheets>
    <sheet name="1" sheetId="1" r:id="rId1"/>
    <sheet name="2" sheetId="2" r:id="rId2"/>
    <sheet name="3" sheetId="3" r:id="rId3"/>
    <sheet name="Ratio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3" i="3" l="1"/>
  <c r="I32" i="3"/>
  <c r="I26" i="3"/>
  <c r="I17" i="3"/>
  <c r="I11" i="3"/>
  <c r="I26" i="2"/>
  <c r="I9" i="2"/>
  <c r="I7" i="2"/>
  <c r="I6" i="1"/>
  <c r="I46" i="1"/>
  <c r="I38" i="1"/>
  <c r="I45" i="1" s="1"/>
  <c r="I25" i="1"/>
  <c r="I20" i="1"/>
  <c r="I10" i="1"/>
  <c r="I28" i="3" l="1"/>
  <c r="I30" i="3" s="1"/>
  <c r="I12" i="2"/>
  <c r="I17" i="2" s="1"/>
  <c r="I19" i="2" s="1"/>
  <c r="I23" i="2" s="1"/>
  <c r="I25" i="2" s="1"/>
  <c r="I36" i="1"/>
  <c r="I43" i="1" s="1"/>
  <c r="I16" i="1"/>
  <c r="H33" i="3"/>
  <c r="G33" i="3"/>
  <c r="C33" i="3"/>
  <c r="D33" i="3"/>
  <c r="E33" i="3"/>
  <c r="F33" i="3"/>
  <c r="B33" i="3"/>
  <c r="C26" i="2"/>
  <c r="D26" i="2"/>
  <c r="E26" i="2"/>
  <c r="F26" i="2"/>
  <c r="G26" i="2"/>
  <c r="H26" i="2"/>
  <c r="B26" i="2"/>
  <c r="C46" i="1"/>
  <c r="D46" i="1"/>
  <c r="E46" i="1"/>
  <c r="F46" i="1"/>
  <c r="G46" i="1"/>
  <c r="H46" i="1"/>
  <c r="B46" i="1"/>
  <c r="H38" i="1" l="1"/>
  <c r="H20" i="1"/>
  <c r="H25" i="1"/>
  <c r="H6" i="1"/>
  <c r="H16" i="1" s="1"/>
  <c r="H10" i="1"/>
  <c r="H7" i="2"/>
  <c r="H9" i="2"/>
  <c r="H26" i="3"/>
  <c r="H17" i="3"/>
  <c r="H11" i="3"/>
  <c r="G11" i="3"/>
  <c r="F11" i="3"/>
  <c r="C7" i="2"/>
  <c r="D7" i="2"/>
  <c r="E7" i="2"/>
  <c r="F7" i="2"/>
  <c r="G7" i="2"/>
  <c r="B7" i="2"/>
  <c r="H8" i="4" l="1"/>
  <c r="H45" i="1"/>
  <c r="H7" i="4"/>
  <c r="H28" i="3"/>
  <c r="H30" i="3" s="1"/>
  <c r="H32" i="3"/>
  <c r="H36" i="1"/>
  <c r="H43" i="1" s="1"/>
  <c r="H12" i="2"/>
  <c r="H17" i="2" l="1"/>
  <c r="H19" i="2" s="1"/>
  <c r="H23" i="2" s="1"/>
  <c r="H10" i="4"/>
  <c r="C20" i="1"/>
  <c r="D20" i="1"/>
  <c r="E20" i="1"/>
  <c r="F20" i="1"/>
  <c r="G20" i="1"/>
  <c r="B20" i="1"/>
  <c r="H25" i="2" l="1"/>
  <c r="H9" i="4"/>
  <c r="H5" i="4"/>
  <c r="H6" i="4"/>
  <c r="H11" i="4"/>
  <c r="C26" i="3"/>
  <c r="D26" i="3"/>
  <c r="E26" i="3"/>
  <c r="F26" i="3"/>
  <c r="G26" i="3"/>
  <c r="B26" i="3"/>
  <c r="C17" i="3"/>
  <c r="D17" i="3"/>
  <c r="E17" i="3"/>
  <c r="F17" i="3"/>
  <c r="G17" i="3"/>
  <c r="B17" i="3"/>
  <c r="C11" i="3"/>
  <c r="C32" i="3" s="1"/>
  <c r="D11" i="3"/>
  <c r="D32" i="3" s="1"/>
  <c r="E11" i="3"/>
  <c r="E32" i="3" s="1"/>
  <c r="F32" i="3"/>
  <c r="G32" i="3"/>
  <c r="B11" i="3"/>
  <c r="B32" i="3" s="1"/>
  <c r="C9" i="2"/>
  <c r="C12" i="2" s="1"/>
  <c r="C10" i="4" s="1"/>
  <c r="D9" i="2"/>
  <c r="D12" i="2" s="1"/>
  <c r="D10" i="4" s="1"/>
  <c r="E9" i="2"/>
  <c r="E12" i="2" s="1"/>
  <c r="E10" i="4" s="1"/>
  <c r="F9" i="2"/>
  <c r="F12" i="2" s="1"/>
  <c r="F10" i="4" s="1"/>
  <c r="G9" i="2"/>
  <c r="G12" i="2" s="1"/>
  <c r="G10" i="4" s="1"/>
  <c r="B9" i="2"/>
  <c r="B12" i="2" s="1"/>
  <c r="B10" i="4" s="1"/>
  <c r="C25" i="1"/>
  <c r="C36" i="1" s="1"/>
  <c r="D25" i="1"/>
  <c r="E25" i="1"/>
  <c r="E36" i="1" s="1"/>
  <c r="F25" i="1"/>
  <c r="G25" i="1"/>
  <c r="B25" i="1"/>
  <c r="C38" i="1"/>
  <c r="D38" i="1"/>
  <c r="E38" i="1"/>
  <c r="F38" i="1"/>
  <c r="G38" i="1"/>
  <c r="B38" i="1"/>
  <c r="C10" i="1"/>
  <c r="D10" i="1"/>
  <c r="E10" i="1"/>
  <c r="F10" i="1"/>
  <c r="G10" i="1"/>
  <c r="B10" i="1"/>
  <c r="B8" i="4" s="1"/>
  <c r="C6" i="1"/>
  <c r="D6" i="1"/>
  <c r="E6" i="1"/>
  <c r="F6" i="1"/>
  <c r="G6" i="1"/>
  <c r="B6" i="1"/>
  <c r="D8" i="4" l="1"/>
  <c r="F8" i="4"/>
  <c r="E8" i="4"/>
  <c r="B7" i="4"/>
  <c r="D7" i="4"/>
  <c r="G7" i="4"/>
  <c r="F7" i="4"/>
  <c r="C7" i="4"/>
  <c r="G8" i="4"/>
  <c r="C8" i="4"/>
  <c r="E7" i="4"/>
  <c r="C45" i="1"/>
  <c r="D17" i="2"/>
  <c r="D19" i="2" s="1"/>
  <c r="G17" i="2"/>
  <c r="G19" i="2" s="1"/>
  <c r="G23" i="2" s="1"/>
  <c r="C17" i="2"/>
  <c r="C19" i="2" s="1"/>
  <c r="G45" i="1"/>
  <c r="B17" i="2"/>
  <c r="B19" i="2" s="1"/>
  <c r="E45" i="1"/>
  <c r="F17" i="2"/>
  <c r="F19" i="2" s="1"/>
  <c r="F23" i="2" s="1"/>
  <c r="F9" i="4" s="1"/>
  <c r="F45" i="1"/>
  <c r="B45" i="1"/>
  <c r="D45" i="1"/>
  <c r="E17" i="2"/>
  <c r="E19" i="2" s="1"/>
  <c r="F28" i="3"/>
  <c r="F30" i="3" s="1"/>
  <c r="E28" i="3"/>
  <c r="E30" i="3" s="1"/>
  <c r="C28" i="3"/>
  <c r="C30" i="3" s="1"/>
  <c r="E16" i="1"/>
  <c r="B16" i="1"/>
  <c r="C16" i="1"/>
  <c r="B28" i="3"/>
  <c r="B30" i="3" s="1"/>
  <c r="D16" i="1"/>
  <c r="D28" i="3"/>
  <c r="D30" i="3" s="1"/>
  <c r="B36" i="1"/>
  <c r="B43" i="1" s="1"/>
  <c r="D36" i="1"/>
  <c r="D43" i="1" s="1"/>
  <c r="E43" i="1"/>
  <c r="C43" i="1"/>
  <c r="G28" i="3"/>
  <c r="G30" i="3" s="1"/>
  <c r="F36" i="1"/>
  <c r="F43" i="1" s="1"/>
  <c r="G36" i="1"/>
  <c r="G43" i="1" s="1"/>
  <c r="F16" i="1"/>
  <c r="G16" i="1"/>
  <c r="F5" i="4" l="1"/>
  <c r="G9" i="4"/>
  <c r="G11" i="4"/>
  <c r="G5" i="4"/>
  <c r="F11" i="4"/>
  <c r="G6" i="4"/>
  <c r="F6" i="4"/>
  <c r="F25" i="2"/>
  <c r="G25" i="2"/>
  <c r="B23" i="2"/>
  <c r="C23" i="2"/>
  <c r="E23" i="2"/>
  <c r="D23" i="2"/>
  <c r="D5" i="4" s="1"/>
  <c r="C9" i="4" l="1"/>
  <c r="C6" i="4"/>
  <c r="C11" i="4"/>
  <c r="D9" i="4"/>
  <c r="D6" i="4"/>
  <c r="D11" i="4"/>
  <c r="E9" i="4"/>
  <c r="E11" i="4"/>
  <c r="E6" i="4"/>
  <c r="B9" i="4"/>
  <c r="B11" i="4"/>
  <c r="C5" i="4"/>
  <c r="E5" i="4"/>
  <c r="E25" i="2"/>
  <c r="C25" i="2"/>
  <c r="B25" i="2"/>
  <c r="B5" i="4"/>
  <c r="B6" i="4"/>
  <c r="D25" i="2"/>
</calcChain>
</file>

<file path=xl/sharedStrings.xml><?xml version="1.0" encoding="utf-8"?>
<sst xmlns="http://schemas.openxmlformats.org/spreadsheetml/2006/main" count="89" uniqueCount="82">
  <si>
    <t>ASSETS</t>
  </si>
  <si>
    <t>NON CURRENT ASSETS</t>
  </si>
  <si>
    <t>CURRENT ASSETS</t>
  </si>
  <si>
    <t>Gross Profit</t>
  </si>
  <si>
    <t>Operating Profit</t>
  </si>
  <si>
    <t>Income Tax</t>
  </si>
  <si>
    <t>Property,Plant  and  Equipment</t>
  </si>
  <si>
    <t>Financial Expenses</t>
  </si>
  <si>
    <t>Advance, deposits &amp; prepayments</t>
  </si>
  <si>
    <t>Cash &amp; Cash equivalent</t>
  </si>
  <si>
    <t>Inventories</t>
  </si>
  <si>
    <t>Share capital</t>
  </si>
  <si>
    <t>Acquition of property,plant and equipment</t>
  </si>
  <si>
    <t>RAHIM TEXTILE MILLS LIMITED</t>
  </si>
  <si>
    <t>Accounts receivables</t>
  </si>
  <si>
    <t>General reserve</t>
  </si>
  <si>
    <t>Revaluation reserve</t>
  </si>
  <si>
    <t>Loan from others</t>
  </si>
  <si>
    <t>Long term borrowings from banks</t>
  </si>
  <si>
    <t>Creditors</t>
  </si>
  <si>
    <t>Current portion of long term loan</t>
  </si>
  <si>
    <t>Working capital work in progress</t>
  </si>
  <si>
    <t>Liabilities for expenses</t>
  </si>
  <si>
    <t>Provision for WPPF &amp; WF</t>
  </si>
  <si>
    <t>Unpaid dividend</t>
  </si>
  <si>
    <t>Provision for income tax</t>
  </si>
  <si>
    <t>Collection from turnover and others</t>
  </si>
  <si>
    <t>Payment for purchase of raw materials, accssories, creditors, Others</t>
  </si>
  <si>
    <t>Disposal of fixed asset</t>
  </si>
  <si>
    <t>Capital work in progress</t>
  </si>
  <si>
    <t>Loans received from bank</t>
  </si>
  <si>
    <t>Loan received from directors</t>
  </si>
  <si>
    <t>Dividend paid</t>
  </si>
  <si>
    <t>Deferred tax liabilities</t>
  </si>
  <si>
    <t>Administrative and selling expenses</t>
  </si>
  <si>
    <t>Non operating income/loss</t>
  </si>
  <si>
    <t>Short term loan from bank</t>
  </si>
  <si>
    <t>Short term loan from others</t>
  </si>
  <si>
    <t>Financial Expenses Paid</t>
  </si>
  <si>
    <t>Income Tax paid</t>
  </si>
  <si>
    <t>Foreign Currency Exchange Gain/(Loss)</t>
  </si>
  <si>
    <t>Sale of  Faction share agianst stock dvidend</t>
  </si>
  <si>
    <t>Debt to Equity</t>
  </si>
  <si>
    <t>Current Ratio</t>
  </si>
  <si>
    <t>Operating Margin</t>
  </si>
  <si>
    <t>Net Margin</t>
  </si>
  <si>
    <t>Income Statement</t>
  </si>
  <si>
    <t>As at year end</t>
  </si>
  <si>
    <t>Balance Sheet</t>
  </si>
  <si>
    <t>Shareholders’ Equity</t>
  </si>
  <si>
    <t>Liabilities and Capital</t>
  </si>
  <si>
    <t>Liabilities</t>
  </si>
  <si>
    <t>Non Current Liabilities</t>
  </si>
  <si>
    <t>Current Liabilities</t>
  </si>
  <si>
    <t>Net assets value per share</t>
  </si>
  <si>
    <t>Shares to calculate NAVPS</t>
  </si>
  <si>
    <t>Net Revenues</t>
  </si>
  <si>
    <t>Cost of goods sold</t>
  </si>
  <si>
    <t>Operating Incomes/Expenses</t>
  </si>
  <si>
    <t>Non-Operating Income/(Expenses)</t>
  </si>
  <si>
    <t>Profit Before contribution to WPPF</t>
  </si>
  <si>
    <t>Contribution to WPPF</t>
  </si>
  <si>
    <t>Profit Before Taxation</t>
  </si>
  <si>
    <t>Provision for Taxation</t>
  </si>
  <si>
    <t>Net Profit</t>
  </si>
  <si>
    <t>Earnings per share (par value Taka 10)</t>
  </si>
  <si>
    <t>Shares to Calculate EPS</t>
  </si>
  <si>
    <t>Cash Flow Statement</t>
  </si>
  <si>
    <t>Net Cash Flows - Operating Activities</t>
  </si>
  <si>
    <t>Net Cash Flows - Investment Activities</t>
  </si>
  <si>
    <t>Net Cash Flows - Financing Activities</t>
  </si>
  <si>
    <t>Net Change in Cash Flows</t>
  </si>
  <si>
    <t>Cash and Cash Equivalents at Beginning Period</t>
  </si>
  <si>
    <t>Cash and Cash Equivalents at End of Period</t>
  </si>
  <si>
    <t>Net Operating Cash Flow Per Share</t>
  </si>
  <si>
    <t>Shares to Calculate NOCFPS</t>
  </si>
  <si>
    <t>Return on Asset (ROA)</t>
  </si>
  <si>
    <t>Return on Equity (ROE)</t>
  </si>
  <si>
    <t>Return on Invested Capital (ROIC)</t>
  </si>
  <si>
    <t>Ratio</t>
  </si>
  <si>
    <t>Increase/(Decrease) cash credit loan</t>
  </si>
  <si>
    <t>Increase/(Decrease) of inland bill loan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</si>
</sst>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(* #,##0_);_(* \(#,##0\);_(* &quot;-&quot;_);_(@_)"/>
    <numFmt numFmtId="164" formatCode="0.0%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38">
    <xf numFmtId="0" fontId="0" fillId="0" borderId="0" xfId="0"/>
    <xf numFmtId="3" fontId="0" fillId="0" borderId="0" xfId="0" applyNumberFormat="1"/>
    <xf numFmtId="0" fontId="1" fillId="0" borderId="0" xfId="0" applyFont="1"/>
    <xf numFmtId="3" fontId="1" fillId="0" borderId="0" xfId="0" applyNumberFormat="1" applyFont="1"/>
    <xf numFmtId="0" fontId="0" fillId="0" borderId="0" xfId="0" applyFont="1"/>
    <xf numFmtId="0" fontId="0" fillId="0" borderId="0" xfId="0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4" fillId="0" borderId="0" xfId="0" applyFont="1"/>
    <xf numFmtId="2" fontId="0" fillId="0" borderId="0" xfId="0" applyNumberFormat="1"/>
    <xf numFmtId="3" fontId="0" fillId="0" borderId="0" xfId="0" applyNumberFormat="1" applyBorder="1"/>
    <xf numFmtId="3" fontId="1" fillId="0" borderId="0" xfId="0" applyNumberFormat="1" applyFont="1" applyFill="1" applyBorder="1"/>
    <xf numFmtId="3" fontId="0" fillId="0" borderId="0" xfId="0" applyNumberFormat="1" applyFont="1" applyFill="1" applyBorder="1"/>
    <xf numFmtId="41" fontId="0" fillId="0" borderId="0" xfId="0" applyNumberFormat="1"/>
    <xf numFmtId="41" fontId="0" fillId="0" borderId="0" xfId="0" applyNumberFormat="1" applyFont="1"/>
    <xf numFmtId="41" fontId="1" fillId="0" borderId="3" xfId="0" applyNumberFormat="1" applyFont="1" applyBorder="1"/>
    <xf numFmtId="41" fontId="3" fillId="0" borderId="3" xfId="0" applyNumberFormat="1" applyFont="1" applyBorder="1"/>
    <xf numFmtId="41" fontId="1" fillId="0" borderId="0" xfId="0" applyNumberFormat="1" applyFont="1"/>
    <xf numFmtId="41" fontId="0" fillId="0" borderId="0" xfId="0" applyNumberFormat="1" applyBorder="1"/>
    <xf numFmtId="41" fontId="0" fillId="0" borderId="1" xfId="0" applyNumberFormat="1" applyBorder="1"/>
    <xf numFmtId="41" fontId="1" fillId="0" borderId="0" xfId="0" applyNumberFormat="1" applyFont="1" applyBorder="1"/>
    <xf numFmtId="41" fontId="1" fillId="0" borderId="0" xfId="0" applyNumberFormat="1" applyFont="1" applyFill="1"/>
    <xf numFmtId="41" fontId="0" fillId="0" borderId="0" xfId="0" applyNumberFormat="1" applyFont="1" applyFill="1"/>
    <xf numFmtId="41" fontId="0" fillId="0" borderId="0" xfId="0" applyNumberFormat="1" applyFont="1" applyFill="1" applyBorder="1"/>
    <xf numFmtId="41" fontId="0" fillId="0" borderId="0" xfId="0" applyNumberFormat="1" applyFont="1" applyBorder="1"/>
    <xf numFmtId="41" fontId="1" fillId="0" borderId="2" xfId="0" applyNumberFormat="1" applyFont="1" applyBorder="1"/>
    <xf numFmtId="41" fontId="0" fillId="0" borderId="0" xfId="0" applyNumberFormat="1" applyAlignment="1">
      <alignment horizontal="center"/>
    </xf>
    <xf numFmtId="41" fontId="1" fillId="0" borderId="0" xfId="0" applyNumberFormat="1" applyFont="1" applyBorder="1" applyAlignment="1">
      <alignment horizontal="center"/>
    </xf>
    <xf numFmtId="41" fontId="0" fillId="0" borderId="0" xfId="0" applyNumberFormat="1" applyFill="1"/>
    <xf numFmtId="164" fontId="0" fillId="0" borderId="0" xfId="1" applyNumberFormat="1" applyFont="1"/>
    <xf numFmtId="0" fontId="1" fillId="0" borderId="0" xfId="0" applyFont="1" applyBorder="1"/>
    <xf numFmtId="0" fontId="0" fillId="0" borderId="0" xfId="0" applyFont="1" applyBorder="1"/>
    <xf numFmtId="0" fontId="1" fillId="0" borderId="1" xfId="0" applyFont="1" applyBorder="1" applyAlignment="1">
      <alignment horizontal="left"/>
    </xf>
    <xf numFmtId="0" fontId="6" fillId="0" borderId="0" xfId="0" applyFont="1"/>
    <xf numFmtId="0" fontId="2" fillId="0" borderId="1" xfId="0" applyFont="1" applyBorder="1" applyAlignment="1">
      <alignment horizontal="left"/>
    </xf>
    <xf numFmtId="0" fontId="7" fillId="0" borderId="0" xfId="0" applyFont="1" applyAlignment="1">
      <alignment horizontal="left"/>
    </xf>
    <xf numFmtId="0" fontId="1" fillId="0" borderId="1" xfId="0" applyFont="1" applyBorder="1"/>
    <xf numFmtId="0" fontId="1" fillId="0" borderId="2" xfId="0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49"/>
  <sheetViews>
    <sheetView workbookViewId="0">
      <pane xSplit="1" ySplit="4" topLeftCell="B30" activePane="bottomRight" state="frozen"/>
      <selection pane="topRight" activeCell="B1" sqref="B1"/>
      <selection pane="bottomLeft" activeCell="A6" sqref="A6"/>
      <selection pane="bottomRight" activeCell="I49" sqref="I49"/>
    </sheetView>
  </sheetViews>
  <sheetFormatPr defaultRowHeight="15" x14ac:dyDescent="0.25"/>
  <cols>
    <col min="1" max="1" width="35.5703125" customWidth="1"/>
    <col min="2" max="2" width="12.7109375" bestFit="1" customWidth="1"/>
    <col min="3" max="3" width="12.5703125" bestFit="1" customWidth="1"/>
    <col min="4" max="4" width="12.7109375" bestFit="1" customWidth="1"/>
    <col min="5" max="6" width="12.5703125" bestFit="1" customWidth="1"/>
    <col min="7" max="8" width="14.28515625" bestFit="1" customWidth="1"/>
    <col min="9" max="9" width="13.85546875" customWidth="1"/>
    <col min="10" max="10" width="16" customWidth="1"/>
  </cols>
  <sheetData>
    <row r="1" spans="1:9" x14ac:dyDescent="0.25">
      <c r="A1" s="30" t="s">
        <v>13</v>
      </c>
    </row>
    <row r="2" spans="1:9" x14ac:dyDescent="0.25">
      <c r="A2" s="30" t="s">
        <v>48</v>
      </c>
    </row>
    <row r="3" spans="1:9" x14ac:dyDescent="0.25">
      <c r="A3" s="31" t="s">
        <v>47</v>
      </c>
    </row>
    <row r="4" spans="1:9" x14ac:dyDescent="0.25">
      <c r="B4">
        <v>2012</v>
      </c>
      <c r="C4">
        <v>2013</v>
      </c>
      <c r="D4">
        <v>2014</v>
      </c>
      <c r="E4">
        <v>2015</v>
      </c>
      <c r="F4">
        <v>2016</v>
      </c>
      <c r="G4">
        <v>2017</v>
      </c>
      <c r="H4">
        <v>2018</v>
      </c>
      <c r="I4">
        <v>2019</v>
      </c>
    </row>
    <row r="5" spans="1:9" x14ac:dyDescent="0.25">
      <c r="A5" s="32" t="s">
        <v>0</v>
      </c>
      <c r="B5" s="13"/>
      <c r="C5" s="13"/>
      <c r="D5" s="13"/>
      <c r="E5" s="13"/>
      <c r="F5" s="13"/>
      <c r="G5" s="13"/>
      <c r="H5" s="13"/>
      <c r="I5" s="13"/>
    </row>
    <row r="6" spans="1:9" x14ac:dyDescent="0.25">
      <c r="A6" s="33" t="s">
        <v>1</v>
      </c>
      <c r="B6" s="17">
        <f t="shared" ref="B6:H6" si="0">SUM(B7:B7)</f>
        <v>467306352</v>
      </c>
      <c r="C6" s="17">
        <f t="shared" si="0"/>
        <v>432308067</v>
      </c>
      <c r="D6" s="17">
        <f t="shared" si="0"/>
        <v>485851375</v>
      </c>
      <c r="E6" s="17">
        <f t="shared" si="0"/>
        <v>448490698</v>
      </c>
      <c r="F6" s="17">
        <f t="shared" si="0"/>
        <v>444606595</v>
      </c>
      <c r="G6" s="17">
        <f t="shared" si="0"/>
        <v>549749118</v>
      </c>
      <c r="H6" s="17">
        <f t="shared" si="0"/>
        <v>585557161</v>
      </c>
      <c r="I6" s="17">
        <f>SUM(I7:I8)</f>
        <v>790977434</v>
      </c>
    </row>
    <row r="7" spans="1:9" x14ac:dyDescent="0.25">
      <c r="A7" t="s">
        <v>6</v>
      </c>
      <c r="B7" s="13">
        <v>467306352</v>
      </c>
      <c r="C7" s="13">
        <v>432308067</v>
      </c>
      <c r="D7" s="14">
        <v>485851375</v>
      </c>
      <c r="E7" s="13">
        <v>448490698</v>
      </c>
      <c r="F7" s="14">
        <v>444606595</v>
      </c>
      <c r="G7" s="13">
        <v>549749118</v>
      </c>
      <c r="H7" s="13">
        <v>585557161</v>
      </c>
      <c r="I7" s="13">
        <v>743100177</v>
      </c>
    </row>
    <row r="8" spans="1:9" x14ac:dyDescent="0.25">
      <c r="A8" t="s">
        <v>29</v>
      </c>
      <c r="B8" s="13"/>
      <c r="C8" s="13"/>
      <c r="D8" s="14"/>
      <c r="E8" s="13"/>
      <c r="F8" s="14"/>
      <c r="G8" s="13"/>
      <c r="H8" s="13"/>
      <c r="I8" s="13">
        <v>47877257</v>
      </c>
    </row>
    <row r="9" spans="1:9" x14ac:dyDescent="0.25">
      <c r="B9" s="13"/>
      <c r="C9" s="13"/>
      <c r="D9" s="14"/>
      <c r="E9" s="13"/>
      <c r="F9" s="14"/>
      <c r="G9" s="14"/>
      <c r="H9" s="14"/>
      <c r="I9" s="13"/>
    </row>
    <row r="10" spans="1:9" x14ac:dyDescent="0.25">
      <c r="A10" s="33" t="s">
        <v>2</v>
      </c>
      <c r="B10" s="17">
        <f t="shared" ref="B10:G10" si="1">SUM(B11:B14)</f>
        <v>177365885</v>
      </c>
      <c r="C10" s="17">
        <f t="shared" si="1"/>
        <v>139417711</v>
      </c>
      <c r="D10" s="17">
        <f t="shared" si="1"/>
        <v>224802259</v>
      </c>
      <c r="E10" s="17">
        <f t="shared" si="1"/>
        <v>175853303</v>
      </c>
      <c r="F10" s="17">
        <f t="shared" si="1"/>
        <v>210906499</v>
      </c>
      <c r="G10" s="17">
        <f t="shared" si="1"/>
        <v>570205461</v>
      </c>
      <c r="H10" s="17">
        <f t="shared" ref="H10:I10" si="2">SUM(H11:H14)</f>
        <v>1006323625</v>
      </c>
      <c r="I10" s="17">
        <f t="shared" si="2"/>
        <v>1225897510</v>
      </c>
    </row>
    <row r="11" spans="1:9" x14ac:dyDescent="0.25">
      <c r="A11" s="4" t="s">
        <v>10</v>
      </c>
      <c r="B11" s="13">
        <v>45831225</v>
      </c>
      <c r="C11" s="14">
        <v>44292544</v>
      </c>
      <c r="D11" s="14">
        <v>68283198</v>
      </c>
      <c r="E11" s="14">
        <v>49008794</v>
      </c>
      <c r="F11" s="14">
        <v>49562477</v>
      </c>
      <c r="G11" s="14">
        <v>151713301</v>
      </c>
      <c r="H11" s="14">
        <v>273342055</v>
      </c>
      <c r="I11" s="13">
        <v>562276081</v>
      </c>
    </row>
    <row r="12" spans="1:9" x14ac:dyDescent="0.25">
      <c r="A12" s="4" t="s">
        <v>14</v>
      </c>
      <c r="B12" s="13">
        <v>98110306</v>
      </c>
      <c r="C12" s="14">
        <v>65544142</v>
      </c>
      <c r="D12" s="14">
        <v>124555295</v>
      </c>
      <c r="E12" s="14">
        <v>86527620</v>
      </c>
      <c r="F12" s="14">
        <v>71293504</v>
      </c>
      <c r="G12" s="14">
        <v>233601876</v>
      </c>
      <c r="H12" s="14">
        <v>357850659</v>
      </c>
      <c r="I12" s="13">
        <v>546275465</v>
      </c>
    </row>
    <row r="13" spans="1:9" x14ac:dyDescent="0.25">
      <c r="A13" s="4" t="s">
        <v>8</v>
      </c>
      <c r="B13" s="13">
        <v>23401260</v>
      </c>
      <c r="C13" s="14">
        <v>24150826</v>
      </c>
      <c r="D13" s="14">
        <v>22738792</v>
      </c>
      <c r="E13" s="14">
        <v>16959776</v>
      </c>
      <c r="F13" s="14">
        <v>23826293</v>
      </c>
      <c r="G13" s="14">
        <v>175860621</v>
      </c>
      <c r="H13" s="14">
        <v>292998330</v>
      </c>
      <c r="I13" s="13">
        <v>60333972</v>
      </c>
    </row>
    <row r="14" spans="1:9" x14ac:dyDescent="0.25">
      <c r="A14" s="4" t="s">
        <v>9</v>
      </c>
      <c r="B14" s="13">
        <v>10023094</v>
      </c>
      <c r="C14" s="14">
        <v>5430199</v>
      </c>
      <c r="D14" s="14">
        <v>9224974</v>
      </c>
      <c r="E14" s="14">
        <v>23357113</v>
      </c>
      <c r="F14" s="14">
        <v>66224225</v>
      </c>
      <c r="G14" s="14">
        <v>9029663</v>
      </c>
      <c r="H14" s="14">
        <v>82132581</v>
      </c>
      <c r="I14" s="13">
        <v>57011992</v>
      </c>
    </row>
    <row r="15" spans="1:9" x14ac:dyDescent="0.25">
      <c r="B15" s="13"/>
      <c r="C15" s="13"/>
      <c r="D15" s="13"/>
      <c r="E15" s="13"/>
      <c r="F15" s="13"/>
      <c r="G15" s="13"/>
      <c r="H15" s="13"/>
      <c r="I15" s="13"/>
    </row>
    <row r="16" spans="1:9" x14ac:dyDescent="0.25">
      <c r="A16" s="2"/>
      <c r="B16" s="17">
        <f t="shared" ref="B16:G16" si="3">SUM(B6,B10)</f>
        <v>644672237</v>
      </c>
      <c r="C16" s="17">
        <f t="shared" si="3"/>
        <v>571725778</v>
      </c>
      <c r="D16" s="17">
        <f t="shared" si="3"/>
        <v>710653634</v>
      </c>
      <c r="E16" s="17">
        <f t="shared" si="3"/>
        <v>624344001</v>
      </c>
      <c r="F16" s="17">
        <f t="shared" si="3"/>
        <v>655513094</v>
      </c>
      <c r="G16" s="17">
        <f t="shared" si="3"/>
        <v>1119954579</v>
      </c>
      <c r="H16" s="17">
        <f t="shared" ref="H16:I16" si="4">SUM(H6,H10)</f>
        <v>1591880786</v>
      </c>
      <c r="I16" s="17">
        <f t="shared" si="4"/>
        <v>2016874944</v>
      </c>
    </row>
    <row r="17" spans="1:9" x14ac:dyDescent="0.25">
      <c r="B17" s="13"/>
      <c r="C17" s="13"/>
      <c r="D17" s="13"/>
      <c r="E17" s="13"/>
      <c r="F17" s="13"/>
      <c r="G17" s="13"/>
      <c r="H17" s="13"/>
      <c r="I17" s="13"/>
    </row>
    <row r="18" spans="1:9" ht="15.75" x14ac:dyDescent="0.25">
      <c r="A18" s="34" t="s">
        <v>50</v>
      </c>
      <c r="B18" s="13"/>
      <c r="C18" s="17"/>
      <c r="D18" s="17"/>
      <c r="E18" s="17"/>
      <c r="F18" s="17"/>
      <c r="G18" s="17"/>
      <c r="H18" s="13"/>
      <c r="I18" s="13"/>
    </row>
    <row r="19" spans="1:9" ht="15.75" x14ac:dyDescent="0.25">
      <c r="A19" s="35" t="s">
        <v>51</v>
      </c>
      <c r="B19" s="13"/>
      <c r="C19" s="17"/>
      <c r="D19" s="17"/>
      <c r="E19" s="17"/>
      <c r="F19" s="17"/>
      <c r="G19" s="17"/>
      <c r="H19" s="13"/>
      <c r="I19" s="13"/>
    </row>
    <row r="20" spans="1:9" x14ac:dyDescent="0.25">
      <c r="A20" s="33" t="s">
        <v>52</v>
      </c>
      <c r="B20" s="17">
        <f>SUM(B21:B23)</f>
        <v>163245467</v>
      </c>
      <c r="C20" s="17">
        <f t="shared" ref="C20:G20" si="5">SUM(C21:C23)</f>
        <v>121385734</v>
      </c>
      <c r="D20" s="17">
        <f t="shared" si="5"/>
        <v>114622104</v>
      </c>
      <c r="E20" s="17">
        <f t="shared" si="5"/>
        <v>105454189</v>
      </c>
      <c r="F20" s="17">
        <f t="shared" si="5"/>
        <v>55705407</v>
      </c>
      <c r="G20" s="17">
        <f t="shared" si="5"/>
        <v>193938774</v>
      </c>
      <c r="H20" s="17">
        <f t="shared" ref="H20:I20" si="6">SUM(H21:H23)</f>
        <v>293565357</v>
      </c>
      <c r="I20" s="17">
        <f t="shared" si="6"/>
        <v>272940027</v>
      </c>
    </row>
    <row r="21" spans="1:9" x14ac:dyDescent="0.25">
      <c r="A21" s="4" t="s">
        <v>18</v>
      </c>
      <c r="B21" s="14">
        <v>118405067</v>
      </c>
      <c r="C21" s="14">
        <v>86019797</v>
      </c>
      <c r="D21" s="14">
        <v>109256054</v>
      </c>
      <c r="E21" s="14">
        <v>88894890</v>
      </c>
      <c r="F21" s="14">
        <v>39705037</v>
      </c>
      <c r="G21" s="14">
        <v>169845300</v>
      </c>
      <c r="H21" s="14">
        <v>265553232</v>
      </c>
      <c r="I21" s="13">
        <v>241572251</v>
      </c>
    </row>
    <row r="22" spans="1:9" x14ac:dyDescent="0.25">
      <c r="A22" s="4" t="s">
        <v>17</v>
      </c>
      <c r="B22" s="14">
        <v>44840400</v>
      </c>
      <c r="C22" s="14">
        <v>31162969</v>
      </c>
      <c r="D22" s="14">
        <v>0</v>
      </c>
      <c r="E22" s="14">
        <v>0</v>
      </c>
      <c r="F22" s="14">
        <v>0</v>
      </c>
      <c r="G22" s="14">
        <v>0</v>
      </c>
      <c r="H22" s="14">
        <v>0</v>
      </c>
      <c r="I22" s="13"/>
    </row>
    <row r="23" spans="1:9" x14ac:dyDescent="0.25">
      <c r="A23" s="4" t="s">
        <v>33</v>
      </c>
      <c r="B23" s="14">
        <v>0</v>
      </c>
      <c r="C23" s="14">
        <v>4202968</v>
      </c>
      <c r="D23" s="14">
        <v>5366050</v>
      </c>
      <c r="E23" s="14">
        <v>16559299</v>
      </c>
      <c r="F23" s="14">
        <v>16000370</v>
      </c>
      <c r="G23" s="14">
        <v>24093474</v>
      </c>
      <c r="H23" s="14">
        <v>28012125</v>
      </c>
      <c r="I23" s="13">
        <v>31367776</v>
      </c>
    </row>
    <row r="24" spans="1:9" x14ac:dyDescent="0.25">
      <c r="B24" s="13"/>
      <c r="C24" s="13"/>
      <c r="D24" s="13"/>
      <c r="E24" s="13"/>
      <c r="F24" s="13"/>
      <c r="G24" s="13"/>
      <c r="H24" s="13"/>
      <c r="I24" s="13"/>
    </row>
    <row r="25" spans="1:9" x14ac:dyDescent="0.25">
      <c r="A25" s="33" t="s">
        <v>53</v>
      </c>
      <c r="B25" s="17">
        <f t="shared" ref="B25:G25" si="7">SUM(B26:B34)</f>
        <v>333526959</v>
      </c>
      <c r="C25" s="17">
        <f t="shared" si="7"/>
        <v>294316418</v>
      </c>
      <c r="D25" s="17">
        <f t="shared" si="7"/>
        <v>416827808</v>
      </c>
      <c r="E25" s="17">
        <f t="shared" si="7"/>
        <v>327935447</v>
      </c>
      <c r="F25" s="17">
        <f t="shared" si="7"/>
        <v>365522289</v>
      </c>
      <c r="G25" s="17">
        <f t="shared" si="7"/>
        <v>646772087</v>
      </c>
      <c r="H25" s="17">
        <f t="shared" ref="H25:I25" si="8">SUM(H26:H34)</f>
        <v>978487876</v>
      </c>
      <c r="I25" s="17">
        <f t="shared" si="8"/>
        <v>1385245779</v>
      </c>
    </row>
    <row r="26" spans="1:9" x14ac:dyDescent="0.25">
      <c r="A26" t="s">
        <v>19</v>
      </c>
      <c r="B26" s="14">
        <v>96117304</v>
      </c>
      <c r="C26" s="14">
        <v>91517701</v>
      </c>
      <c r="D26" s="14">
        <v>98454458</v>
      </c>
      <c r="E26" s="14">
        <v>140205094</v>
      </c>
      <c r="F26" s="14">
        <v>183246196</v>
      </c>
      <c r="G26" s="14">
        <v>306721513</v>
      </c>
      <c r="H26" s="14">
        <v>348864578</v>
      </c>
      <c r="I26" s="13">
        <v>389422005</v>
      </c>
    </row>
    <row r="27" spans="1:9" x14ac:dyDescent="0.25">
      <c r="A27" t="s">
        <v>20</v>
      </c>
      <c r="B27" s="14">
        <v>91051323</v>
      </c>
      <c r="C27" s="14">
        <v>59973780</v>
      </c>
      <c r="D27" s="14">
        <v>75820884</v>
      </c>
      <c r="E27" s="14">
        <v>30734684</v>
      </c>
      <c r="F27" s="14">
        <v>27159396</v>
      </c>
      <c r="G27" s="14">
        <v>12265556</v>
      </c>
      <c r="H27" s="14">
        <v>71147633</v>
      </c>
      <c r="I27" s="13">
        <v>96141253</v>
      </c>
    </row>
    <row r="28" spans="1:9" x14ac:dyDescent="0.25">
      <c r="A28" t="s">
        <v>21</v>
      </c>
      <c r="B28" s="14">
        <v>130427007</v>
      </c>
      <c r="C28" s="14">
        <v>125065583</v>
      </c>
      <c r="D28" s="14">
        <v>0</v>
      </c>
      <c r="E28" s="14">
        <v>0</v>
      </c>
      <c r="F28" s="14">
        <v>0</v>
      </c>
      <c r="G28" s="14">
        <v>0</v>
      </c>
      <c r="H28" s="14">
        <v>0</v>
      </c>
      <c r="I28" s="13"/>
    </row>
    <row r="29" spans="1:9" x14ac:dyDescent="0.25">
      <c r="A29" t="s">
        <v>36</v>
      </c>
      <c r="B29" s="14">
        <v>0</v>
      </c>
      <c r="C29" s="14">
        <v>0</v>
      </c>
      <c r="D29" s="14">
        <v>195151243</v>
      </c>
      <c r="E29" s="14">
        <v>117157755</v>
      </c>
      <c r="F29" s="14">
        <v>131021816</v>
      </c>
      <c r="G29" s="14">
        <v>274124259</v>
      </c>
      <c r="H29" s="14">
        <v>492254853</v>
      </c>
      <c r="I29" s="13">
        <v>825624484</v>
      </c>
    </row>
    <row r="30" spans="1:9" x14ac:dyDescent="0.25">
      <c r="A30" t="s">
        <v>37</v>
      </c>
      <c r="B30" s="14">
        <v>0</v>
      </c>
      <c r="C30" s="14">
        <v>0</v>
      </c>
      <c r="D30" s="14">
        <v>24953649</v>
      </c>
      <c r="E30" s="14">
        <v>14953649</v>
      </c>
      <c r="F30" s="14">
        <v>0</v>
      </c>
      <c r="G30" s="14">
        <v>0</v>
      </c>
      <c r="H30" s="14">
        <v>0</v>
      </c>
      <c r="I30" s="13"/>
    </row>
    <row r="31" spans="1:9" x14ac:dyDescent="0.25">
      <c r="A31" t="s">
        <v>22</v>
      </c>
      <c r="B31" s="14">
        <v>11006214</v>
      </c>
      <c r="C31" s="14">
        <v>9537707</v>
      </c>
      <c r="D31" s="14">
        <v>10126550</v>
      </c>
      <c r="E31" s="14">
        <v>11107030</v>
      </c>
      <c r="F31" s="14">
        <v>3991610</v>
      </c>
      <c r="G31" s="14">
        <v>53660759</v>
      </c>
      <c r="H31" s="14">
        <v>66220812</v>
      </c>
      <c r="I31" s="13">
        <v>74058037</v>
      </c>
    </row>
    <row r="32" spans="1:9" x14ac:dyDescent="0.25">
      <c r="A32" t="s">
        <v>23</v>
      </c>
      <c r="B32" s="14">
        <v>3114948</v>
      </c>
      <c r="C32" s="14">
        <v>3896089</v>
      </c>
      <c r="D32" s="14">
        <v>5249515</v>
      </c>
      <c r="E32" s="14">
        <v>6935689</v>
      </c>
      <c r="F32" s="14">
        <v>9638678</v>
      </c>
      <c r="G32" s="14">
        <v>0</v>
      </c>
      <c r="H32" s="14">
        <v>0</v>
      </c>
      <c r="I32" s="13"/>
    </row>
    <row r="33" spans="1:9" x14ac:dyDescent="0.25">
      <c r="A33" s="4" t="s">
        <v>24</v>
      </c>
      <c r="B33" s="14">
        <v>1003445</v>
      </c>
      <c r="C33" s="14">
        <v>1029527</v>
      </c>
      <c r="D33" s="14">
        <v>1050150</v>
      </c>
      <c r="E33" s="14">
        <v>1135691</v>
      </c>
      <c r="F33" s="14">
        <v>1203338</v>
      </c>
      <c r="G33" s="14">
        <v>0</v>
      </c>
      <c r="H33" s="13"/>
      <c r="I33" s="13"/>
    </row>
    <row r="34" spans="1:9" x14ac:dyDescent="0.25">
      <c r="A34" s="4" t="s">
        <v>25</v>
      </c>
      <c r="B34" s="14">
        <v>806718</v>
      </c>
      <c r="C34" s="14">
        <v>3296031</v>
      </c>
      <c r="D34" s="14">
        <v>6021359</v>
      </c>
      <c r="E34" s="14">
        <v>5705855</v>
      </c>
      <c r="F34" s="14">
        <v>9261255</v>
      </c>
      <c r="G34" s="14">
        <v>0</v>
      </c>
      <c r="H34" s="13"/>
      <c r="I34" s="13"/>
    </row>
    <row r="35" spans="1:9" x14ac:dyDescent="0.25">
      <c r="B35" s="13"/>
      <c r="C35" s="13"/>
      <c r="D35" s="13"/>
      <c r="E35" s="13"/>
      <c r="F35" s="13"/>
      <c r="G35" s="13"/>
      <c r="H35" s="13"/>
      <c r="I35" s="13"/>
    </row>
    <row r="36" spans="1:9" x14ac:dyDescent="0.25">
      <c r="A36" s="2"/>
      <c r="B36" s="17">
        <f t="shared" ref="B36:G36" si="9">SUM(B20,B25)</f>
        <v>496772426</v>
      </c>
      <c r="C36" s="17">
        <f t="shared" si="9"/>
        <v>415702152</v>
      </c>
      <c r="D36" s="17">
        <f t="shared" si="9"/>
        <v>531449912</v>
      </c>
      <c r="E36" s="17">
        <f t="shared" si="9"/>
        <v>433389636</v>
      </c>
      <c r="F36" s="17">
        <f t="shared" si="9"/>
        <v>421227696</v>
      </c>
      <c r="G36" s="17">
        <f t="shared" si="9"/>
        <v>840710861</v>
      </c>
      <c r="H36" s="17">
        <f t="shared" ref="H36:I36" si="10">SUM(H20,H25)</f>
        <v>1272053233</v>
      </c>
      <c r="I36" s="17">
        <f t="shared" si="10"/>
        <v>1658185806</v>
      </c>
    </row>
    <row r="37" spans="1:9" x14ac:dyDescent="0.25">
      <c r="A37" s="2"/>
      <c r="B37" s="13"/>
      <c r="C37" s="13"/>
      <c r="D37" s="28"/>
      <c r="E37" s="13"/>
      <c r="F37" s="13"/>
      <c r="G37" s="13"/>
      <c r="H37" s="13"/>
      <c r="I37" s="13"/>
    </row>
    <row r="38" spans="1:9" x14ac:dyDescent="0.25">
      <c r="A38" s="33" t="s">
        <v>49</v>
      </c>
      <c r="B38" s="17">
        <f t="shared" ref="B38:G38" si="11">SUM(B39:B41)</f>
        <v>147899815</v>
      </c>
      <c r="C38" s="17">
        <f t="shared" si="11"/>
        <v>156023626</v>
      </c>
      <c r="D38" s="17">
        <f t="shared" si="11"/>
        <v>179203726</v>
      </c>
      <c r="E38" s="17">
        <f t="shared" si="11"/>
        <v>190954365</v>
      </c>
      <c r="F38" s="17">
        <f t="shared" si="11"/>
        <v>234285398</v>
      </c>
      <c r="G38" s="17">
        <f t="shared" si="11"/>
        <v>279243718</v>
      </c>
      <c r="H38" s="17">
        <f t="shared" ref="H38:I38" si="12">SUM(H39:H41)</f>
        <v>319827553</v>
      </c>
      <c r="I38" s="17">
        <f t="shared" si="12"/>
        <v>358689138</v>
      </c>
    </row>
    <row r="39" spans="1:9" x14ac:dyDescent="0.25">
      <c r="A39" t="s">
        <v>11</v>
      </c>
      <c r="B39" s="13">
        <v>20020000</v>
      </c>
      <c r="C39" s="13">
        <v>22022000</v>
      </c>
      <c r="D39" s="13">
        <v>27527500</v>
      </c>
      <c r="E39" s="13">
        <v>34684650</v>
      </c>
      <c r="F39" s="13">
        <v>48558510</v>
      </c>
      <c r="G39" s="13">
        <v>67981910</v>
      </c>
      <c r="H39" s="13">
        <v>78179200</v>
      </c>
      <c r="I39" s="13">
        <v>85997120</v>
      </c>
    </row>
    <row r="40" spans="1:9" x14ac:dyDescent="0.25">
      <c r="A40" t="s">
        <v>15</v>
      </c>
      <c r="B40" s="13">
        <v>18083829</v>
      </c>
      <c r="C40" s="13">
        <v>27309191</v>
      </c>
      <c r="D40" s="13">
        <v>49046000</v>
      </c>
      <c r="E40" s="13">
        <v>68077465</v>
      </c>
      <c r="F40" s="13">
        <v>99927242</v>
      </c>
      <c r="G40" s="13">
        <v>127518668</v>
      </c>
      <c r="H40" s="13">
        <v>159730391</v>
      </c>
      <c r="I40" s="13">
        <v>194330299</v>
      </c>
    </row>
    <row r="41" spans="1:9" x14ac:dyDescent="0.25">
      <c r="A41" t="s">
        <v>16</v>
      </c>
      <c r="B41" s="13">
        <v>109795986</v>
      </c>
      <c r="C41" s="13">
        <v>106692435</v>
      </c>
      <c r="D41" s="13">
        <v>102630226</v>
      </c>
      <c r="E41" s="13">
        <v>88192250</v>
      </c>
      <c r="F41" s="13">
        <v>85799646</v>
      </c>
      <c r="G41" s="13">
        <v>83743140</v>
      </c>
      <c r="H41" s="13">
        <v>81917962</v>
      </c>
      <c r="I41" s="13">
        <v>78361719</v>
      </c>
    </row>
    <row r="42" spans="1:9" x14ac:dyDescent="0.25">
      <c r="B42" s="13"/>
      <c r="C42" s="13"/>
      <c r="D42" s="13"/>
      <c r="E42" s="13"/>
      <c r="F42" s="13"/>
      <c r="G42" s="13"/>
      <c r="H42" s="13"/>
      <c r="I42" s="13"/>
    </row>
    <row r="43" spans="1:9" x14ac:dyDescent="0.25">
      <c r="A43" s="2"/>
      <c r="B43" s="17">
        <f t="shared" ref="B43:H43" si="13">SUM(B38,B36)</f>
        <v>644672241</v>
      </c>
      <c r="C43" s="17">
        <f t="shared" si="13"/>
        <v>571725778</v>
      </c>
      <c r="D43" s="17">
        <f t="shared" si="13"/>
        <v>710653638</v>
      </c>
      <c r="E43" s="17">
        <f t="shared" si="13"/>
        <v>624344001</v>
      </c>
      <c r="F43" s="17">
        <f t="shared" si="13"/>
        <v>655513094</v>
      </c>
      <c r="G43" s="17">
        <f t="shared" si="13"/>
        <v>1119954579</v>
      </c>
      <c r="H43" s="17">
        <f t="shared" si="13"/>
        <v>1591880786</v>
      </c>
      <c r="I43" s="17">
        <f>SUM(I38,I36)</f>
        <v>2016874944</v>
      </c>
    </row>
    <row r="44" spans="1:9" x14ac:dyDescent="0.25">
      <c r="B44" s="3"/>
      <c r="C44" s="3"/>
      <c r="D44" s="3"/>
      <c r="E44" s="3"/>
      <c r="F44" s="3"/>
      <c r="G44" s="3"/>
      <c r="H44" s="3"/>
    </row>
    <row r="45" spans="1:9" x14ac:dyDescent="0.25">
      <c r="A45" s="36" t="s">
        <v>54</v>
      </c>
      <c r="B45" s="9">
        <f t="shared" ref="B45:I45" si="14">B38/(B39/10)</f>
        <v>73.876031468531465</v>
      </c>
      <c r="C45" s="9">
        <f t="shared" si="14"/>
        <v>70.848981018981021</v>
      </c>
      <c r="D45" s="9">
        <f t="shared" si="14"/>
        <v>65.099891381345927</v>
      </c>
      <c r="E45" s="9">
        <f t="shared" si="14"/>
        <v>55.054430418066779</v>
      </c>
      <c r="F45" s="9">
        <f t="shared" si="14"/>
        <v>48.248061565315737</v>
      </c>
      <c r="G45" s="9">
        <f t="shared" si="14"/>
        <v>41.076180119093451</v>
      </c>
      <c r="H45" s="9">
        <f t="shared" si="14"/>
        <v>40.9095453777987</v>
      </c>
      <c r="I45" s="9">
        <f t="shared" si="14"/>
        <v>41.709436083440934</v>
      </c>
    </row>
    <row r="46" spans="1:9" x14ac:dyDescent="0.25">
      <c r="A46" s="36" t="s">
        <v>55</v>
      </c>
      <c r="B46" s="3">
        <f>B39/10</f>
        <v>2002000</v>
      </c>
      <c r="C46" s="3">
        <f t="shared" ref="C46:I46" si="15">C39/10</f>
        <v>2202200</v>
      </c>
      <c r="D46" s="3">
        <f t="shared" si="15"/>
        <v>2752750</v>
      </c>
      <c r="E46" s="3">
        <f t="shared" si="15"/>
        <v>3468465</v>
      </c>
      <c r="F46" s="3">
        <f t="shared" si="15"/>
        <v>4855851</v>
      </c>
      <c r="G46" s="3">
        <f t="shared" si="15"/>
        <v>6798191</v>
      </c>
      <c r="H46" s="3">
        <f t="shared" si="15"/>
        <v>7817920</v>
      </c>
      <c r="I46" s="3">
        <f t="shared" si="15"/>
        <v>8599712</v>
      </c>
    </row>
    <row r="47" spans="1:9" x14ac:dyDescent="0.25">
      <c r="E47" s="1"/>
      <c r="F47" s="1"/>
    </row>
    <row r="49" spans="9:9" x14ac:dyDescent="0.25">
      <c r="I49" s="13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M46"/>
  <sheetViews>
    <sheetView workbookViewId="0">
      <pane xSplit="1" ySplit="4" topLeftCell="B11" activePane="bottomRight" state="frozen"/>
      <selection pane="topRight" activeCell="B1" sqref="B1"/>
      <selection pane="bottomLeft" activeCell="A6" sqref="A6"/>
      <selection pane="bottomRight" activeCell="I23" sqref="I23"/>
    </sheetView>
  </sheetViews>
  <sheetFormatPr defaultRowHeight="15" x14ac:dyDescent="0.25"/>
  <cols>
    <col min="1" max="1" width="41.42578125" customWidth="1"/>
    <col min="2" max="8" width="12.5703125" bestFit="1" customWidth="1"/>
    <col min="9" max="9" width="17" customWidth="1"/>
    <col min="10" max="13" width="11.85546875" bestFit="1" customWidth="1"/>
  </cols>
  <sheetData>
    <row r="1" spans="1:13" x14ac:dyDescent="0.25">
      <c r="A1" s="30" t="s">
        <v>13</v>
      </c>
    </row>
    <row r="2" spans="1:13" x14ac:dyDescent="0.25">
      <c r="A2" s="30" t="s">
        <v>46</v>
      </c>
    </row>
    <row r="3" spans="1:13" x14ac:dyDescent="0.25">
      <c r="A3" s="31" t="s">
        <v>47</v>
      </c>
    </row>
    <row r="4" spans="1:13" x14ac:dyDescent="0.25">
      <c r="B4">
        <v>2012</v>
      </c>
      <c r="C4">
        <v>2013</v>
      </c>
      <c r="D4">
        <v>2014</v>
      </c>
      <c r="E4">
        <v>2015</v>
      </c>
      <c r="F4">
        <v>2016</v>
      </c>
      <c r="G4">
        <v>2017</v>
      </c>
      <c r="H4">
        <v>2018</v>
      </c>
      <c r="I4">
        <v>2019</v>
      </c>
    </row>
    <row r="5" spans="1:13" x14ac:dyDescent="0.25">
      <c r="A5" s="36" t="s">
        <v>56</v>
      </c>
      <c r="B5" s="13">
        <v>470214354</v>
      </c>
      <c r="C5" s="13">
        <v>572483346</v>
      </c>
      <c r="D5" s="13">
        <v>575292598</v>
      </c>
      <c r="E5" s="13">
        <v>598621652</v>
      </c>
      <c r="F5" s="13">
        <v>630290462</v>
      </c>
      <c r="G5" s="13">
        <v>717462840</v>
      </c>
      <c r="H5" s="18">
        <v>995950719</v>
      </c>
      <c r="I5" s="18">
        <v>1269322438</v>
      </c>
      <c r="J5" s="10"/>
      <c r="K5" s="10"/>
      <c r="L5" s="10"/>
      <c r="M5" s="10"/>
    </row>
    <row r="6" spans="1:13" x14ac:dyDescent="0.25">
      <c r="A6" t="s">
        <v>57</v>
      </c>
      <c r="B6" s="19">
        <v>402062815</v>
      </c>
      <c r="C6" s="19">
        <v>489388934</v>
      </c>
      <c r="D6" s="19">
        <v>505082052</v>
      </c>
      <c r="E6" s="19">
        <v>506311834</v>
      </c>
      <c r="F6" s="19">
        <v>521722286</v>
      </c>
      <c r="G6" s="13">
        <v>599008501</v>
      </c>
      <c r="H6" s="18">
        <v>838745953</v>
      </c>
      <c r="I6" s="18">
        <v>1097192535</v>
      </c>
      <c r="J6" s="10"/>
      <c r="K6" s="10"/>
      <c r="L6" s="10"/>
      <c r="M6" s="10"/>
    </row>
    <row r="7" spans="1:13" x14ac:dyDescent="0.25">
      <c r="A7" s="36" t="s">
        <v>3</v>
      </c>
      <c r="B7" s="17">
        <f>B5-B6</f>
        <v>68151539</v>
      </c>
      <c r="C7" s="17">
        <f t="shared" ref="C7:I7" si="0">C5-C6</f>
        <v>83094412</v>
      </c>
      <c r="D7" s="17">
        <f t="shared" si="0"/>
        <v>70210546</v>
      </c>
      <c r="E7" s="17">
        <f t="shared" si="0"/>
        <v>92309818</v>
      </c>
      <c r="F7" s="17">
        <f t="shared" si="0"/>
        <v>108568176</v>
      </c>
      <c r="G7" s="15">
        <f t="shared" si="0"/>
        <v>118454339</v>
      </c>
      <c r="H7" s="15">
        <f t="shared" si="0"/>
        <v>157204766</v>
      </c>
      <c r="I7" s="15">
        <f t="shared" si="0"/>
        <v>172129903</v>
      </c>
      <c r="J7" s="6"/>
      <c r="K7" s="6"/>
      <c r="L7" s="6"/>
      <c r="M7" s="6"/>
    </row>
    <row r="8" spans="1:13" x14ac:dyDescent="0.25">
      <c r="A8" s="30"/>
      <c r="B8" s="17"/>
      <c r="C8" s="17"/>
      <c r="D8" s="17"/>
      <c r="E8" s="17"/>
      <c r="F8" s="17"/>
      <c r="G8" s="20"/>
      <c r="H8" s="20"/>
      <c r="I8" s="20"/>
      <c r="J8" s="6"/>
      <c r="K8" s="6"/>
      <c r="L8" s="6"/>
      <c r="M8" s="6"/>
    </row>
    <row r="9" spans="1:13" x14ac:dyDescent="0.25">
      <c r="A9" s="36" t="s">
        <v>58</v>
      </c>
      <c r="B9" s="21">
        <f t="shared" ref="B9:I9" si="1">SUM(B10:B10)</f>
        <v>18694451</v>
      </c>
      <c r="C9" s="21">
        <f t="shared" si="1"/>
        <v>20065471</v>
      </c>
      <c r="D9" s="21">
        <f t="shared" si="1"/>
        <v>22607582</v>
      </c>
      <c r="E9" s="21">
        <f t="shared" si="1"/>
        <v>26517063</v>
      </c>
      <c r="F9" s="21">
        <f t="shared" si="1"/>
        <v>31638440</v>
      </c>
      <c r="G9" s="21">
        <f t="shared" si="1"/>
        <v>41713623</v>
      </c>
      <c r="H9" s="21">
        <f t="shared" si="1"/>
        <v>57135927</v>
      </c>
      <c r="I9" s="21">
        <f t="shared" si="1"/>
        <v>56704806</v>
      </c>
      <c r="J9" s="11"/>
      <c r="K9" s="11"/>
      <c r="L9" s="11"/>
      <c r="M9" s="11"/>
    </row>
    <row r="10" spans="1:13" x14ac:dyDescent="0.25">
      <c r="A10" s="4" t="s">
        <v>34</v>
      </c>
      <c r="B10" s="22">
        <v>18694451</v>
      </c>
      <c r="C10" s="14">
        <v>20065471</v>
      </c>
      <c r="D10" s="14">
        <v>22607582</v>
      </c>
      <c r="E10" s="14">
        <v>26517063</v>
      </c>
      <c r="F10" s="14">
        <v>31638440</v>
      </c>
      <c r="G10" s="14">
        <v>41713623</v>
      </c>
      <c r="H10" s="14">
        <v>57135927</v>
      </c>
      <c r="I10" s="23">
        <v>56704806</v>
      </c>
      <c r="J10" s="12"/>
      <c r="K10" s="12"/>
      <c r="L10" s="12"/>
      <c r="M10" s="7"/>
    </row>
    <row r="11" spans="1:13" x14ac:dyDescent="0.25">
      <c r="A11" s="4"/>
      <c r="B11" s="22"/>
      <c r="C11" s="14"/>
      <c r="D11" s="14"/>
      <c r="E11" s="14"/>
      <c r="F11" s="14"/>
      <c r="G11" s="14"/>
      <c r="H11" s="14"/>
      <c r="I11" s="23"/>
      <c r="J11" s="12"/>
      <c r="K11" s="12"/>
      <c r="L11" s="12"/>
      <c r="M11" s="7"/>
    </row>
    <row r="12" spans="1:13" x14ac:dyDescent="0.25">
      <c r="A12" s="36" t="s">
        <v>4</v>
      </c>
      <c r="B12" s="15">
        <f>B7-B9</f>
        <v>49457088</v>
      </c>
      <c r="C12" s="15">
        <f t="shared" ref="C12:G12" si="2">C7-C9</f>
        <v>63028941</v>
      </c>
      <c r="D12" s="15">
        <f t="shared" si="2"/>
        <v>47602964</v>
      </c>
      <c r="E12" s="15">
        <f t="shared" si="2"/>
        <v>65792755</v>
      </c>
      <c r="F12" s="15">
        <f t="shared" si="2"/>
        <v>76929736</v>
      </c>
      <c r="G12" s="15">
        <f t="shared" si="2"/>
        <v>76740716</v>
      </c>
      <c r="H12" s="15">
        <f t="shared" ref="H12:I12" si="3">H7-H9</f>
        <v>100068839</v>
      </c>
      <c r="I12" s="15">
        <f t="shared" si="3"/>
        <v>115425097</v>
      </c>
      <c r="J12" s="6"/>
      <c r="K12" s="6"/>
      <c r="L12" s="6"/>
      <c r="M12" s="6"/>
    </row>
    <row r="13" spans="1:13" x14ac:dyDescent="0.25">
      <c r="A13" s="37" t="s">
        <v>59</v>
      </c>
      <c r="B13" s="20"/>
      <c r="C13" s="20"/>
      <c r="D13" s="20"/>
      <c r="E13" s="20"/>
      <c r="F13" s="20"/>
      <c r="G13" s="20"/>
      <c r="H13" s="20"/>
      <c r="I13" s="20"/>
      <c r="J13" s="6"/>
      <c r="K13" s="6"/>
      <c r="L13" s="6"/>
      <c r="M13" s="6"/>
    </row>
    <row r="14" spans="1:13" x14ac:dyDescent="0.25">
      <c r="A14" s="4" t="s">
        <v>7</v>
      </c>
      <c r="B14" s="24">
        <v>46598388</v>
      </c>
      <c r="C14" s="24">
        <v>43752580</v>
      </c>
      <c r="D14" s="24">
        <v>32927640</v>
      </c>
      <c r="E14" s="24">
        <v>30501381</v>
      </c>
      <c r="F14" s="24">
        <v>16390179</v>
      </c>
      <c r="G14" s="24">
        <v>17142708</v>
      </c>
      <c r="H14" s="24">
        <v>39550339</v>
      </c>
      <c r="I14" s="24">
        <v>45948027</v>
      </c>
      <c r="J14" s="7"/>
      <c r="K14" s="7"/>
      <c r="L14" s="7"/>
      <c r="M14" s="7"/>
    </row>
    <row r="15" spans="1:13" x14ac:dyDescent="0.25">
      <c r="A15" s="4" t="s">
        <v>35</v>
      </c>
      <c r="B15" s="24">
        <v>2627440</v>
      </c>
      <c r="C15" s="24">
        <v>2872410</v>
      </c>
      <c r="D15" s="24">
        <v>13746612</v>
      </c>
      <c r="E15" s="24">
        <v>118287</v>
      </c>
      <c r="F15" s="24">
        <v>3776798</v>
      </c>
      <c r="G15" s="24">
        <v>3069506</v>
      </c>
      <c r="H15" s="24">
        <v>4523658</v>
      </c>
      <c r="I15" s="24">
        <v>2875117</v>
      </c>
      <c r="J15" s="7"/>
      <c r="K15" s="7"/>
      <c r="L15" s="7"/>
      <c r="M15" s="7"/>
    </row>
    <row r="16" spans="1:13" x14ac:dyDescent="0.25">
      <c r="A16" s="4"/>
      <c r="B16" s="24"/>
      <c r="C16" s="24"/>
      <c r="D16" s="24"/>
      <c r="E16" s="24"/>
      <c r="F16" s="24"/>
      <c r="G16" s="24"/>
      <c r="H16" s="24"/>
      <c r="I16" s="24"/>
      <c r="J16" s="7"/>
      <c r="K16" s="7"/>
      <c r="L16" s="7"/>
      <c r="M16" s="7"/>
    </row>
    <row r="17" spans="1:13" x14ac:dyDescent="0.25">
      <c r="A17" s="36" t="s">
        <v>60</v>
      </c>
      <c r="B17" s="15">
        <f>B12-B14+B15</f>
        <v>5486140</v>
      </c>
      <c r="C17" s="15">
        <f>C12-C14-C15</f>
        <v>16403951</v>
      </c>
      <c r="D17" s="15">
        <f>D12-D14+D15</f>
        <v>28421936</v>
      </c>
      <c r="E17" s="15">
        <f>E12-E14+E15</f>
        <v>35409661</v>
      </c>
      <c r="F17" s="15">
        <f>F12-F14-F15</f>
        <v>56762759</v>
      </c>
      <c r="G17" s="15">
        <f>G12-G14+G15</f>
        <v>62667514</v>
      </c>
      <c r="H17" s="15">
        <f>H12-H14+H15</f>
        <v>65042158</v>
      </c>
      <c r="I17" s="15">
        <f>I12-I14+I15</f>
        <v>72352187</v>
      </c>
      <c r="J17" s="6"/>
      <c r="K17" s="6"/>
      <c r="L17" s="6"/>
      <c r="M17" s="6"/>
    </row>
    <row r="18" spans="1:13" x14ac:dyDescent="0.25">
      <c r="A18" t="s">
        <v>61</v>
      </c>
      <c r="B18" s="24">
        <v>261245</v>
      </c>
      <c r="C18" s="24">
        <v>781141</v>
      </c>
      <c r="D18" s="24">
        <v>1353426</v>
      </c>
      <c r="E18" s="24">
        <v>1686174</v>
      </c>
      <c r="F18" s="24">
        <v>2702989</v>
      </c>
      <c r="G18" s="24">
        <v>2984167</v>
      </c>
      <c r="H18" s="24">
        <v>3097246</v>
      </c>
      <c r="I18" s="24">
        <v>3445342</v>
      </c>
      <c r="J18" s="7"/>
      <c r="K18" s="7"/>
      <c r="L18" s="7"/>
      <c r="M18" s="7"/>
    </row>
    <row r="19" spans="1:13" x14ac:dyDescent="0.25">
      <c r="A19" s="36" t="s">
        <v>62</v>
      </c>
      <c r="B19" s="20">
        <f>B17-B18</f>
        <v>5224895</v>
      </c>
      <c r="C19" s="20">
        <f t="shared" ref="C19:I19" si="4">C17-C18</f>
        <v>15622810</v>
      </c>
      <c r="D19" s="20">
        <f t="shared" si="4"/>
        <v>27068510</v>
      </c>
      <c r="E19" s="20">
        <f t="shared" si="4"/>
        <v>33723487</v>
      </c>
      <c r="F19" s="20">
        <f t="shared" si="4"/>
        <v>54059770</v>
      </c>
      <c r="G19" s="20">
        <f t="shared" si="4"/>
        <v>59683347</v>
      </c>
      <c r="H19" s="20">
        <f t="shared" si="4"/>
        <v>61944912</v>
      </c>
      <c r="I19" s="20">
        <f t="shared" si="4"/>
        <v>68906845</v>
      </c>
      <c r="J19" s="6"/>
      <c r="K19" s="6"/>
      <c r="L19" s="6"/>
      <c r="M19" s="6"/>
    </row>
    <row r="20" spans="1:13" x14ac:dyDescent="0.25">
      <c r="A20" s="30"/>
      <c r="B20" s="20"/>
      <c r="C20" s="20"/>
      <c r="D20" s="20"/>
      <c r="E20" s="20"/>
      <c r="F20" s="20"/>
      <c r="G20" s="20"/>
      <c r="H20" s="20"/>
      <c r="I20" s="20"/>
      <c r="J20" s="6"/>
      <c r="K20" s="6"/>
      <c r="L20" s="6"/>
      <c r="M20" s="6"/>
    </row>
    <row r="21" spans="1:13" x14ac:dyDescent="0.25">
      <c r="A21" s="33" t="s">
        <v>63</v>
      </c>
      <c r="B21" s="20"/>
      <c r="C21" s="20"/>
      <c r="D21" s="20"/>
      <c r="E21" s="20"/>
      <c r="F21" s="20"/>
      <c r="G21" s="20"/>
      <c r="H21" s="20"/>
      <c r="I21" s="20"/>
      <c r="J21" s="6"/>
      <c r="K21" s="6"/>
      <c r="L21" s="6"/>
      <c r="M21" s="6"/>
    </row>
    <row r="22" spans="1:13" x14ac:dyDescent="0.25">
      <c r="A22" s="2" t="s">
        <v>5</v>
      </c>
      <c r="B22" s="20">
        <v>-806717</v>
      </c>
      <c r="C22" s="20">
        <v>-2828168</v>
      </c>
      <c r="D22" s="20">
        <v>-3888410</v>
      </c>
      <c r="E22" s="20">
        <v>-10158777</v>
      </c>
      <c r="F22" s="20">
        <v>-10728738</v>
      </c>
      <c r="G22" s="20">
        <v>-14725027</v>
      </c>
      <c r="H22" s="20">
        <v>-11163791</v>
      </c>
      <c r="I22" s="20">
        <v>-14409419</v>
      </c>
      <c r="J22" s="6"/>
      <c r="K22" s="6"/>
      <c r="L22" s="6"/>
      <c r="M22" s="6"/>
    </row>
    <row r="23" spans="1:13" x14ac:dyDescent="0.25">
      <c r="A23" s="36" t="s">
        <v>64</v>
      </c>
      <c r="B23" s="25">
        <f>SUM(B19:B22)</f>
        <v>4418178</v>
      </c>
      <c r="C23" s="25">
        <f t="shared" ref="C23:G23" si="5">SUM(C19:C22)</f>
        <v>12794642</v>
      </c>
      <c r="D23" s="25">
        <f t="shared" si="5"/>
        <v>23180100</v>
      </c>
      <c r="E23" s="25">
        <f t="shared" si="5"/>
        <v>23564710</v>
      </c>
      <c r="F23" s="25">
        <f t="shared" si="5"/>
        <v>43331032</v>
      </c>
      <c r="G23" s="25">
        <f t="shared" si="5"/>
        <v>44958320</v>
      </c>
      <c r="H23" s="25">
        <f t="shared" ref="H23:I23" si="6">SUM(H19:H22)</f>
        <v>50781121</v>
      </c>
      <c r="I23" s="25">
        <f t="shared" si="6"/>
        <v>54497426</v>
      </c>
      <c r="J23" s="6"/>
      <c r="K23" s="6"/>
      <c r="L23" s="6"/>
      <c r="M23" s="6"/>
    </row>
    <row r="24" spans="1:13" x14ac:dyDescent="0.25">
      <c r="A24" s="2"/>
      <c r="B24" s="26"/>
      <c r="C24" s="26"/>
      <c r="D24" s="26"/>
      <c r="E24" s="26"/>
      <c r="F24" s="27"/>
      <c r="G24" s="26"/>
      <c r="H24" s="26"/>
      <c r="I24" s="13"/>
    </row>
    <row r="25" spans="1:13" x14ac:dyDescent="0.25">
      <c r="A25" s="36" t="s">
        <v>65</v>
      </c>
      <c r="B25" s="9">
        <f>B23/('1'!B39/10)</f>
        <v>2.2068821178821181</v>
      </c>
      <c r="C25" s="9">
        <f>C23/('1'!C39/10)</f>
        <v>5.8099364272091547</v>
      </c>
      <c r="D25" s="9">
        <f>D23/('1'!D39/10)</f>
        <v>8.4207065661611118</v>
      </c>
      <c r="E25" s="9">
        <f>E23/('1'!E39/10)</f>
        <v>6.7939881186634432</v>
      </c>
      <c r="F25" s="9">
        <f>F23/('1'!F39/10)</f>
        <v>8.9234682036166273</v>
      </c>
      <c r="G25" s="9">
        <f>G23/('1'!G39/10)</f>
        <v>6.6132769732418524</v>
      </c>
      <c r="H25" s="9">
        <f>H23/('1'!H39/10)</f>
        <v>6.4954771857476157</v>
      </c>
      <c r="I25" s="9">
        <f>I23/('1'!I39/10)</f>
        <v>6.3371222199068988</v>
      </c>
    </row>
    <row r="26" spans="1:13" x14ac:dyDescent="0.25">
      <c r="A26" s="37" t="s">
        <v>66</v>
      </c>
      <c r="B26" s="13">
        <f>'1'!B39/10</f>
        <v>2002000</v>
      </c>
      <c r="C26" s="13">
        <f>'1'!C39/10</f>
        <v>2202200</v>
      </c>
      <c r="D26" s="13">
        <f>'1'!D39/10</f>
        <v>2752750</v>
      </c>
      <c r="E26" s="13">
        <f>'1'!E39/10</f>
        <v>3468465</v>
      </c>
      <c r="F26" s="13">
        <f>'1'!F39/10</f>
        <v>4855851</v>
      </c>
      <c r="G26" s="13">
        <f>'1'!G39/10</f>
        <v>6798191</v>
      </c>
      <c r="H26" s="13">
        <f>'1'!H39/10</f>
        <v>7817920</v>
      </c>
      <c r="I26" s="13">
        <f>'1'!I39/10</f>
        <v>8599712</v>
      </c>
    </row>
    <row r="46" spans="1:2" x14ac:dyDescent="0.25">
      <c r="A46" s="5"/>
      <c r="B46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I33"/>
  <sheetViews>
    <sheetView tabSelected="1" workbookViewId="0">
      <pane xSplit="1" ySplit="4" topLeftCell="B14" activePane="bottomRight" state="frozen"/>
      <selection pane="topRight" activeCell="B1" sqref="B1"/>
      <selection pane="bottomLeft" activeCell="A6" sqref="A6"/>
      <selection pane="bottomRight" activeCell="B31" sqref="B31"/>
    </sheetView>
  </sheetViews>
  <sheetFormatPr defaultRowHeight="15" x14ac:dyDescent="0.25"/>
  <cols>
    <col min="1" max="1" width="42.140625" customWidth="1"/>
    <col min="2" max="3" width="17" bestFit="1" customWidth="1"/>
    <col min="4" max="4" width="14.42578125" customWidth="1"/>
    <col min="5" max="8" width="17" bestFit="1" customWidth="1"/>
    <col min="9" max="9" width="17.5703125" customWidth="1"/>
  </cols>
  <sheetData>
    <row r="1" spans="1:9" x14ac:dyDescent="0.25">
      <c r="A1" s="30" t="s">
        <v>13</v>
      </c>
    </row>
    <row r="2" spans="1:9" x14ac:dyDescent="0.25">
      <c r="A2" s="30" t="s">
        <v>67</v>
      </c>
    </row>
    <row r="3" spans="1:9" x14ac:dyDescent="0.25">
      <c r="A3" s="31" t="s">
        <v>47</v>
      </c>
    </row>
    <row r="4" spans="1:9" x14ac:dyDescent="0.25">
      <c r="B4">
        <v>2012</v>
      </c>
      <c r="C4">
        <v>2013</v>
      </c>
      <c r="D4">
        <v>2014</v>
      </c>
      <c r="E4">
        <v>2015</v>
      </c>
      <c r="F4">
        <v>2016</v>
      </c>
      <c r="G4">
        <v>2017</v>
      </c>
      <c r="H4">
        <v>2018</v>
      </c>
      <c r="I4">
        <v>2019</v>
      </c>
    </row>
    <row r="5" spans="1:9" x14ac:dyDescent="0.25">
      <c r="A5" s="36" t="s">
        <v>68</v>
      </c>
      <c r="B5" s="13"/>
      <c r="C5" s="13"/>
      <c r="D5" s="13"/>
      <c r="E5" s="13"/>
      <c r="F5" s="13"/>
      <c r="G5" s="13"/>
      <c r="H5" s="13"/>
    </row>
    <row r="6" spans="1:9" x14ac:dyDescent="0.25">
      <c r="A6" t="s">
        <v>26</v>
      </c>
      <c r="B6" s="13">
        <v>460886363</v>
      </c>
      <c r="C6" s="13">
        <v>610703836</v>
      </c>
      <c r="D6" s="13">
        <v>516556665</v>
      </c>
      <c r="E6" s="13">
        <v>636767614</v>
      </c>
      <c r="F6" s="13">
        <v>645576382</v>
      </c>
      <c r="G6" s="13">
        <v>558223974</v>
      </c>
      <c r="H6" s="13">
        <v>871906139</v>
      </c>
      <c r="I6" s="13">
        <v>1083672732</v>
      </c>
    </row>
    <row r="7" spans="1:9" ht="15.75" x14ac:dyDescent="0.25">
      <c r="A7" s="8" t="s">
        <v>27</v>
      </c>
      <c r="B7" s="14">
        <v>-316024120</v>
      </c>
      <c r="C7" s="14">
        <v>-556563982</v>
      </c>
      <c r="D7" s="14">
        <v>-461146106</v>
      </c>
      <c r="E7" s="14">
        <v>-543505721</v>
      </c>
      <c r="F7" s="14">
        <v>-464390179</v>
      </c>
      <c r="G7" s="14">
        <v>-413243955</v>
      </c>
      <c r="H7" s="14">
        <v>-738569129</v>
      </c>
      <c r="I7" s="14">
        <v>-1276336294</v>
      </c>
    </row>
    <row r="8" spans="1:9" ht="15.75" x14ac:dyDescent="0.25">
      <c r="A8" s="8" t="s">
        <v>38</v>
      </c>
      <c r="B8" s="14"/>
      <c r="C8" s="14"/>
      <c r="D8" s="14"/>
      <c r="E8" s="14"/>
      <c r="F8" s="14">
        <v>-16390179</v>
      </c>
      <c r="G8" s="14">
        <v>-17142708</v>
      </c>
      <c r="H8" s="13">
        <v>-39550339</v>
      </c>
      <c r="I8" s="13">
        <v>-45948027</v>
      </c>
    </row>
    <row r="9" spans="1:9" ht="15.75" x14ac:dyDescent="0.25">
      <c r="A9" s="8" t="s">
        <v>40</v>
      </c>
      <c r="B9" s="14"/>
      <c r="C9" s="14"/>
      <c r="D9" s="14"/>
      <c r="E9" s="14"/>
      <c r="F9" s="14"/>
      <c r="G9" s="14"/>
      <c r="H9" s="13">
        <v>4319455</v>
      </c>
    </row>
    <row r="10" spans="1:9" ht="15.75" x14ac:dyDescent="0.25">
      <c r="A10" s="8" t="s">
        <v>39</v>
      </c>
      <c r="B10" s="14"/>
      <c r="C10" s="14"/>
      <c r="D10" s="14"/>
      <c r="E10" s="14"/>
      <c r="F10" s="14">
        <v>-5880112</v>
      </c>
      <c r="G10" s="14">
        <v>-6765632</v>
      </c>
      <c r="H10" s="13">
        <v>-9137769</v>
      </c>
      <c r="I10" s="13">
        <v>-6453386</v>
      </c>
    </row>
    <row r="11" spans="1:9" x14ac:dyDescent="0.25">
      <c r="A11" s="2"/>
      <c r="B11" s="15">
        <f>SUM(B6:B7)</f>
        <v>144862243</v>
      </c>
      <c r="C11" s="15">
        <f>SUM(C6:C7)</f>
        <v>54139854</v>
      </c>
      <c r="D11" s="15">
        <f>SUM(D6:D7)</f>
        <v>55410559</v>
      </c>
      <c r="E11" s="15">
        <f>SUM(E6:E7)</f>
        <v>93261893</v>
      </c>
      <c r="F11" s="15">
        <f>SUM(F6:F10)</f>
        <v>158915912</v>
      </c>
      <c r="G11" s="15">
        <f>SUM(G6:G10)</f>
        <v>121071679</v>
      </c>
      <c r="H11" s="15">
        <f>SUM(H6:H10)</f>
        <v>88968357</v>
      </c>
      <c r="I11" s="15">
        <f>SUM(I6:I10)</f>
        <v>-245064975</v>
      </c>
    </row>
    <row r="12" spans="1:9" x14ac:dyDescent="0.25">
      <c r="B12" s="13"/>
      <c r="C12" s="13"/>
      <c r="D12" s="13"/>
      <c r="E12" s="13"/>
      <c r="F12" s="13"/>
      <c r="G12" s="13"/>
      <c r="H12" s="13"/>
    </row>
    <row r="13" spans="1:9" x14ac:dyDescent="0.25">
      <c r="A13" s="36" t="s">
        <v>69</v>
      </c>
      <c r="B13" s="13"/>
      <c r="C13" s="13"/>
      <c r="D13" s="13"/>
      <c r="E13" s="13"/>
      <c r="F13" s="13"/>
      <c r="G13" s="13"/>
      <c r="H13" s="13"/>
    </row>
    <row r="14" spans="1:9" x14ac:dyDescent="0.25">
      <c r="A14" s="4" t="s">
        <v>12</v>
      </c>
      <c r="B14" s="13">
        <v>-5905371</v>
      </c>
      <c r="C14" s="13">
        <v>-12956128</v>
      </c>
      <c r="D14" s="13">
        <v>-119793950</v>
      </c>
      <c r="E14" s="13">
        <v>-3767931</v>
      </c>
      <c r="F14" s="13">
        <v>-50267797</v>
      </c>
      <c r="G14" s="13">
        <v>-293613643</v>
      </c>
      <c r="H14" s="13">
        <v>-160576165</v>
      </c>
      <c r="I14" s="13">
        <v>-70383680</v>
      </c>
    </row>
    <row r="15" spans="1:9" x14ac:dyDescent="0.25">
      <c r="A15" s="4" t="s">
        <v>28</v>
      </c>
      <c r="B15" s="13">
        <v>11135119</v>
      </c>
      <c r="C15" s="13">
        <v>260000</v>
      </c>
      <c r="D15" s="13">
        <v>36562760</v>
      </c>
      <c r="E15" s="13">
        <v>0</v>
      </c>
      <c r="F15" s="13">
        <v>2200000</v>
      </c>
      <c r="G15" s="13">
        <v>0</v>
      </c>
      <c r="H15" s="13"/>
    </row>
    <row r="16" spans="1:9" x14ac:dyDescent="0.25">
      <c r="A16" s="4" t="s">
        <v>29</v>
      </c>
      <c r="B16" s="13">
        <v>0</v>
      </c>
      <c r="C16" s="13"/>
      <c r="D16" s="13">
        <v>0</v>
      </c>
      <c r="E16" s="13">
        <v>0</v>
      </c>
      <c r="F16" s="13">
        <v>0</v>
      </c>
      <c r="G16" s="13">
        <v>0</v>
      </c>
      <c r="H16" s="13"/>
    </row>
    <row r="17" spans="1:9" x14ac:dyDescent="0.25">
      <c r="A17" s="2"/>
      <c r="B17" s="15">
        <f t="shared" ref="B17:I17" si="0">SUM(B14:B16)</f>
        <v>5229748</v>
      </c>
      <c r="C17" s="15">
        <f t="shared" si="0"/>
        <v>-12696128</v>
      </c>
      <c r="D17" s="15">
        <f t="shared" si="0"/>
        <v>-83231190</v>
      </c>
      <c r="E17" s="15">
        <f t="shared" si="0"/>
        <v>-3767931</v>
      </c>
      <c r="F17" s="15">
        <f t="shared" si="0"/>
        <v>-48067797</v>
      </c>
      <c r="G17" s="15">
        <f t="shared" si="0"/>
        <v>-293613643</v>
      </c>
      <c r="H17" s="15">
        <f t="shared" si="0"/>
        <v>-160576165</v>
      </c>
      <c r="I17" s="15">
        <f t="shared" si="0"/>
        <v>-70383680</v>
      </c>
    </row>
    <row r="18" spans="1:9" x14ac:dyDescent="0.25">
      <c r="B18" s="13"/>
      <c r="C18" s="13"/>
      <c r="D18" s="13"/>
      <c r="E18" s="13"/>
      <c r="F18" s="13"/>
      <c r="G18" s="13"/>
      <c r="H18" s="13"/>
    </row>
    <row r="19" spans="1:9" x14ac:dyDescent="0.25">
      <c r="A19" s="36" t="s">
        <v>70</v>
      </c>
      <c r="B19" s="13"/>
      <c r="C19" s="13"/>
      <c r="D19" s="13"/>
      <c r="E19" s="13"/>
      <c r="F19" s="13"/>
      <c r="G19" s="13"/>
      <c r="H19" s="13"/>
    </row>
    <row r="20" spans="1:9" x14ac:dyDescent="0.25">
      <c r="A20" s="4" t="s">
        <v>30</v>
      </c>
      <c r="B20" s="14">
        <v>-137221784</v>
      </c>
      <c r="C20" s="14">
        <v>-32385270</v>
      </c>
      <c r="D20" s="14">
        <v>37804102</v>
      </c>
      <c r="E20" s="14">
        <v>-65447363</v>
      </c>
      <c r="F20" s="14">
        <v>-52765142</v>
      </c>
      <c r="G20" s="14">
        <v>115246423</v>
      </c>
      <c r="H20" s="14">
        <v>154590009</v>
      </c>
      <c r="I20" s="14">
        <v>1012640</v>
      </c>
    </row>
    <row r="21" spans="1:9" x14ac:dyDescent="0.25">
      <c r="A21" s="4" t="s">
        <v>31</v>
      </c>
      <c r="B21" s="14">
        <v>-8078904</v>
      </c>
      <c r="C21" s="14">
        <v>-13677431</v>
      </c>
      <c r="D21" s="14">
        <v>-6209320</v>
      </c>
      <c r="E21" s="14">
        <v>-10000000</v>
      </c>
      <c r="F21" s="14">
        <v>-14953649</v>
      </c>
      <c r="G21" s="14">
        <v>0</v>
      </c>
      <c r="H21" s="13"/>
    </row>
    <row r="22" spans="1:9" x14ac:dyDescent="0.25">
      <c r="A22" s="4" t="s">
        <v>80</v>
      </c>
      <c r="B22" s="14"/>
      <c r="C22" s="14"/>
      <c r="D22" s="14"/>
      <c r="E22" s="14"/>
      <c r="F22" s="14"/>
      <c r="G22" s="14"/>
      <c r="H22" s="13"/>
      <c r="I22">
        <v>56548982</v>
      </c>
    </row>
    <row r="23" spans="1:9" x14ac:dyDescent="0.25">
      <c r="A23" t="s">
        <v>81</v>
      </c>
      <c r="B23" s="14"/>
      <c r="C23" s="14"/>
      <c r="D23" s="14"/>
      <c r="E23" s="14"/>
      <c r="F23" s="14"/>
      <c r="G23" s="14"/>
      <c r="H23" s="13"/>
      <c r="I23">
        <v>247678985</v>
      </c>
    </row>
    <row r="24" spans="1:9" x14ac:dyDescent="0.25">
      <c r="A24" s="4" t="s">
        <v>41</v>
      </c>
      <c r="B24" s="14"/>
      <c r="C24" s="14"/>
      <c r="D24" s="14"/>
      <c r="E24" s="14"/>
      <c r="F24" s="14"/>
      <c r="G24" s="14"/>
      <c r="H24" s="13">
        <v>310458</v>
      </c>
      <c r="I24">
        <v>205469</v>
      </c>
    </row>
    <row r="25" spans="1:9" x14ac:dyDescent="0.25">
      <c r="A25" s="4" t="s">
        <v>32</v>
      </c>
      <c r="B25" s="14">
        <v>-916475</v>
      </c>
      <c r="C25" s="14">
        <v>26082</v>
      </c>
      <c r="D25" s="14">
        <v>20622</v>
      </c>
      <c r="E25" s="14">
        <v>85541</v>
      </c>
      <c r="F25" s="14">
        <v>67647</v>
      </c>
      <c r="G25" s="14">
        <v>100978</v>
      </c>
      <c r="H25" s="14">
        <v>-10009741</v>
      </c>
      <c r="I25" s="14">
        <v>-15218025</v>
      </c>
    </row>
    <row r="26" spans="1:9" x14ac:dyDescent="0.25">
      <c r="A26" s="2"/>
      <c r="B26" s="16">
        <f t="shared" ref="B26:G26" si="1">SUM(B20:B25)</f>
        <v>-146217163</v>
      </c>
      <c r="C26" s="16">
        <f t="shared" si="1"/>
        <v>-46036619</v>
      </c>
      <c r="D26" s="16">
        <f t="shared" si="1"/>
        <v>31615404</v>
      </c>
      <c r="E26" s="16">
        <f t="shared" si="1"/>
        <v>-75361822</v>
      </c>
      <c r="F26" s="16">
        <f t="shared" si="1"/>
        <v>-67651144</v>
      </c>
      <c r="G26" s="16">
        <f t="shared" si="1"/>
        <v>115347401</v>
      </c>
      <c r="H26" s="16">
        <f t="shared" ref="H26:I26" si="2">SUM(H20:H25)</f>
        <v>144890726</v>
      </c>
      <c r="I26" s="16">
        <f t="shared" si="2"/>
        <v>290228051</v>
      </c>
    </row>
    <row r="27" spans="1:9" x14ac:dyDescent="0.25">
      <c r="B27" s="13"/>
      <c r="C27" s="13"/>
      <c r="D27" s="13"/>
      <c r="E27" s="13"/>
      <c r="F27" s="13"/>
      <c r="G27" s="13"/>
      <c r="H27" s="13"/>
    </row>
    <row r="28" spans="1:9" x14ac:dyDescent="0.25">
      <c r="A28" s="2" t="s">
        <v>71</v>
      </c>
      <c r="B28" s="17">
        <f t="shared" ref="B28:G28" si="3">SUM(B11,B17,B26)</f>
        <v>3874828</v>
      </c>
      <c r="C28" s="17">
        <f t="shared" si="3"/>
        <v>-4592893</v>
      </c>
      <c r="D28" s="17">
        <f t="shared" si="3"/>
        <v>3794773</v>
      </c>
      <c r="E28" s="17">
        <f t="shared" si="3"/>
        <v>14132140</v>
      </c>
      <c r="F28" s="17">
        <f t="shared" si="3"/>
        <v>43196971</v>
      </c>
      <c r="G28" s="17">
        <f t="shared" si="3"/>
        <v>-57194563</v>
      </c>
      <c r="H28" s="17">
        <f t="shared" ref="H28:I28" si="4">SUM(H11,H17,H26)</f>
        <v>73282918</v>
      </c>
      <c r="I28" s="17">
        <f t="shared" si="4"/>
        <v>-25220604</v>
      </c>
    </row>
    <row r="29" spans="1:9" x14ac:dyDescent="0.25">
      <c r="A29" s="37" t="s">
        <v>72</v>
      </c>
      <c r="B29" s="13">
        <v>6148267</v>
      </c>
      <c r="C29" s="13">
        <v>10023094</v>
      </c>
      <c r="D29" s="13">
        <v>5430199</v>
      </c>
      <c r="E29" s="14">
        <v>9224974</v>
      </c>
      <c r="F29" s="13">
        <v>23357113</v>
      </c>
      <c r="G29" s="13">
        <v>66224225</v>
      </c>
      <c r="H29" s="13">
        <v>9029663</v>
      </c>
      <c r="I29" s="13">
        <v>82232595</v>
      </c>
    </row>
    <row r="30" spans="1:9" x14ac:dyDescent="0.25">
      <c r="A30" s="36" t="s">
        <v>73</v>
      </c>
      <c r="B30" s="17">
        <f t="shared" ref="B30:G30" si="5">SUM(B28:B29)</f>
        <v>10023095</v>
      </c>
      <c r="C30" s="17">
        <f t="shared" si="5"/>
        <v>5430201</v>
      </c>
      <c r="D30" s="17">
        <f t="shared" si="5"/>
        <v>9224972</v>
      </c>
      <c r="E30" s="17">
        <f t="shared" si="5"/>
        <v>23357114</v>
      </c>
      <c r="F30" s="17">
        <f t="shared" si="5"/>
        <v>66554084</v>
      </c>
      <c r="G30" s="17">
        <f t="shared" si="5"/>
        <v>9029662</v>
      </c>
      <c r="H30" s="17">
        <f t="shared" ref="H30:I30" si="6">SUM(H28:H29)</f>
        <v>82312581</v>
      </c>
      <c r="I30" s="17">
        <f t="shared" si="6"/>
        <v>57011991</v>
      </c>
    </row>
    <row r="32" spans="1:9" x14ac:dyDescent="0.25">
      <c r="A32" s="36" t="s">
        <v>74</v>
      </c>
      <c r="B32" s="9">
        <f>B11/('1'!B39/10)</f>
        <v>72.358762737262737</v>
      </c>
      <c r="C32" s="9">
        <f>C11/('1'!C39/10)</f>
        <v>24.584440105349195</v>
      </c>
      <c r="D32" s="9">
        <f>D11/('1'!D39/10)</f>
        <v>20.12916501680138</v>
      </c>
      <c r="E32" s="9">
        <f>E11/('1'!E39/10)</f>
        <v>26.888520714494742</v>
      </c>
      <c r="F32" s="9">
        <f>F11/('1'!F39/10)</f>
        <v>32.726686218337427</v>
      </c>
      <c r="G32" s="9">
        <f>G11/('1'!G39/10)</f>
        <v>17.809396499745301</v>
      </c>
      <c r="H32" s="9">
        <f>H11/('1'!H39/10)</f>
        <v>11.380054669272646</v>
      </c>
      <c r="I32" s="9">
        <f>I11/('1'!I39/10)</f>
        <v>-28.496881639757238</v>
      </c>
    </row>
    <row r="33" spans="1:9" x14ac:dyDescent="0.25">
      <c r="A33" s="36" t="s">
        <v>75</v>
      </c>
      <c r="B33" s="13">
        <f>'1'!B39/10</f>
        <v>2002000</v>
      </c>
      <c r="C33" s="13">
        <f>'1'!C39/10</f>
        <v>2202200</v>
      </c>
      <c r="D33" s="13">
        <f>'1'!D39/10</f>
        <v>2752750</v>
      </c>
      <c r="E33" s="13">
        <f>'1'!E39/10</f>
        <v>3468465</v>
      </c>
      <c r="F33" s="13">
        <f>'1'!F39/10</f>
        <v>4855851</v>
      </c>
      <c r="G33" s="13">
        <f>'1'!G39/10</f>
        <v>6798191</v>
      </c>
      <c r="H33" s="13">
        <f>'1'!H39/10</f>
        <v>7817920</v>
      </c>
      <c r="I33" s="13">
        <f>'1'!I39/10</f>
        <v>8599712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/>
  </sheetViews>
  <sheetFormatPr defaultRowHeight="15" x14ac:dyDescent="0.25"/>
  <cols>
    <col min="1" max="1" width="16.5703125" bestFit="1" customWidth="1"/>
    <col min="8" max="8" width="9.5703125" bestFit="1" customWidth="1"/>
  </cols>
  <sheetData>
    <row r="1" spans="1:8" x14ac:dyDescent="0.25">
      <c r="A1" s="30" t="s">
        <v>13</v>
      </c>
    </row>
    <row r="2" spans="1:8" x14ac:dyDescent="0.25">
      <c r="A2" s="30" t="s">
        <v>79</v>
      </c>
    </row>
    <row r="3" spans="1:8" x14ac:dyDescent="0.25">
      <c r="A3" s="31" t="s">
        <v>47</v>
      </c>
    </row>
    <row r="4" spans="1:8" x14ac:dyDescent="0.25">
      <c r="B4">
        <v>2012</v>
      </c>
      <c r="C4">
        <v>2013</v>
      </c>
      <c r="D4">
        <v>2014</v>
      </c>
      <c r="E4">
        <v>2015</v>
      </c>
      <c r="F4">
        <v>2016</v>
      </c>
      <c r="G4">
        <v>2017</v>
      </c>
      <c r="H4">
        <v>2018</v>
      </c>
    </row>
    <row r="5" spans="1:8" x14ac:dyDescent="0.25">
      <c r="A5" t="s">
        <v>76</v>
      </c>
      <c r="B5" s="29">
        <f>'2'!B23/'1'!B16</f>
        <v>6.8533709789646178E-3</v>
      </c>
      <c r="C5" s="29">
        <f>'2'!C23/'1'!C16</f>
        <v>2.237898393309808E-2</v>
      </c>
      <c r="D5" s="29">
        <f>'2'!D23/'1'!D16</f>
        <v>3.2617999670990216E-2</v>
      </c>
      <c r="E5" s="29">
        <f>'2'!E23/'1'!E16</f>
        <v>3.7743151151059112E-2</v>
      </c>
      <c r="F5" s="29">
        <f>'2'!F23/'1'!F16</f>
        <v>6.6102465986743505E-2</v>
      </c>
      <c r="G5" s="29">
        <f>'2'!G23/'1'!G16</f>
        <v>4.0142985120113515E-2</v>
      </c>
      <c r="H5" s="29">
        <f>'2'!H23/'1'!H16</f>
        <v>3.1900077849171302E-2</v>
      </c>
    </row>
    <row r="6" spans="1:8" x14ac:dyDescent="0.25">
      <c r="A6" t="s">
        <v>77</v>
      </c>
      <c r="B6" s="29">
        <f>'2'!B23/'1'!B38</f>
        <v>2.9872775702931068E-2</v>
      </c>
      <c r="C6" s="29">
        <f>'2'!C23/'1'!C38</f>
        <v>8.2004516418558299E-2</v>
      </c>
      <c r="D6" s="29">
        <f>'2'!D23/'1'!D38</f>
        <v>0.12935054709744148</v>
      </c>
      <c r="E6" s="29">
        <f>'2'!E23/'1'!E38</f>
        <v>0.12340492975900288</v>
      </c>
      <c r="F6" s="29">
        <f>'2'!F23/'1'!F38</f>
        <v>0.18494977651146657</v>
      </c>
      <c r="G6" s="29">
        <f>'2'!G23/'1'!G38</f>
        <v>0.16100029150879591</v>
      </c>
      <c r="H6" s="29">
        <f>'2'!H23/'1'!H38</f>
        <v>0.15877656732095249</v>
      </c>
    </row>
    <row r="7" spans="1:8" x14ac:dyDescent="0.25">
      <c r="A7" t="s">
        <v>42</v>
      </c>
      <c r="B7" s="29">
        <f>('1'!B22+'1'!B21)/'1'!B38</f>
        <v>1.1037570736650346</v>
      </c>
      <c r="C7" s="29">
        <f>('1'!C22+'1'!C21)/'1'!C38</f>
        <v>0.7510578301775912</v>
      </c>
      <c r="D7" s="29">
        <f>('1'!D22+'1'!D21)/'1'!D38</f>
        <v>0.60967512472369012</v>
      </c>
      <c r="E7" s="29">
        <f>('1'!E22+'1'!E21)/'1'!E38</f>
        <v>0.46552949967915108</v>
      </c>
      <c r="F7" s="29">
        <f>('1'!F22+'1'!F21)/'1'!F38</f>
        <v>0.16947294769091842</v>
      </c>
      <c r="G7" s="29">
        <f>('1'!G22+'1'!G21)/'1'!G38</f>
        <v>0.60823319935884823</v>
      </c>
      <c r="H7" s="29">
        <f>('1'!H22+'1'!H21)/'1'!H38</f>
        <v>0.83030129677414</v>
      </c>
    </row>
    <row r="8" spans="1:8" x14ac:dyDescent="0.25">
      <c r="A8" t="s">
        <v>43</v>
      </c>
      <c r="B8" s="9">
        <f>'1'!B10/'1'!B25</f>
        <v>0.53178875114560076</v>
      </c>
      <c r="C8" s="9">
        <f>'1'!C10/'1'!C25</f>
        <v>0.47370008084292464</v>
      </c>
      <c r="D8" s="9">
        <f>'1'!D10/'1'!D25</f>
        <v>0.53931684663418622</v>
      </c>
      <c r="E8" s="9">
        <f>'1'!E10/'1'!E25</f>
        <v>0.53624365590463297</v>
      </c>
      <c r="F8" s="9">
        <f>'1'!F10/'1'!F25</f>
        <v>0.57700037821770156</v>
      </c>
      <c r="G8" s="9">
        <f>'1'!G10/'1'!G25</f>
        <v>0.88161729991294446</v>
      </c>
      <c r="H8" s="9">
        <f>'1'!H10/'1'!H25</f>
        <v>1.0284477198775226</v>
      </c>
    </row>
    <row r="9" spans="1:8" x14ac:dyDescent="0.25">
      <c r="A9" t="s">
        <v>45</v>
      </c>
      <c r="B9" s="29">
        <f>'2'!B23/'2'!B5</f>
        <v>9.3960934250850205E-3</v>
      </c>
      <c r="C9" s="29">
        <f>'2'!C23/'2'!C5</f>
        <v>2.2349369792846342E-2</v>
      </c>
      <c r="D9" s="29">
        <f>'2'!D23/'2'!D5</f>
        <v>4.0292713795702269E-2</v>
      </c>
      <c r="E9" s="29">
        <f>'2'!E23/'2'!E5</f>
        <v>3.9364947661465477E-2</v>
      </c>
      <c r="F9" s="29">
        <f>'2'!F23/'2'!F5</f>
        <v>6.8747719682294664E-2</v>
      </c>
      <c r="G9" s="29">
        <f>'2'!G23/'2'!G5</f>
        <v>6.2662924814336024E-2</v>
      </c>
      <c r="H9" s="29">
        <f>'2'!H23/'2'!H5</f>
        <v>5.098758405535124E-2</v>
      </c>
    </row>
    <row r="10" spans="1:8" x14ac:dyDescent="0.25">
      <c r="A10" t="s">
        <v>44</v>
      </c>
      <c r="B10" s="29">
        <f>'2'!B12/'2'!B5</f>
        <v>0.10517987717576142</v>
      </c>
      <c r="C10" s="29">
        <f>'2'!C12/'2'!C5</f>
        <v>0.11009742281655822</v>
      </c>
      <c r="D10" s="29">
        <f>'2'!D12/'2'!D5</f>
        <v>8.2745657019560673E-2</v>
      </c>
      <c r="E10" s="29">
        <f>'2'!E12/'2'!E5</f>
        <v>0.10990707532910955</v>
      </c>
      <c r="F10" s="29">
        <f>'2'!F12/'2'!F5</f>
        <v>0.12205441877684642</v>
      </c>
      <c r="G10" s="29">
        <f>'2'!G12/'2'!G5</f>
        <v>0.10696124136547615</v>
      </c>
      <c r="H10" s="29">
        <f>'2'!H12/'2'!H5</f>
        <v>0.10047569331590593</v>
      </c>
    </row>
    <row r="11" spans="1:8" x14ac:dyDescent="0.25">
      <c r="A11" t="s">
        <v>78</v>
      </c>
      <c r="B11" s="29">
        <f>'2'!B23/('1'!B21+'1'!B22+'1'!B38)</f>
        <v>1.4199726801578176E-2</v>
      </c>
      <c r="C11" s="29">
        <f>'2'!C23/('1'!C21+'1'!C22+'1'!C38)</f>
        <v>4.683141527669675E-2</v>
      </c>
      <c r="D11" s="29">
        <f>'2'!D23/('1'!D21+'1'!D22+'1'!D38)</f>
        <v>8.0358169863403481E-2</v>
      </c>
      <c r="E11" s="29">
        <f>'2'!E23/('1'!E21+'1'!E22+'1'!E38)</f>
        <v>8.4205012445003655E-2</v>
      </c>
      <c r="F11" s="29">
        <f>'2'!F23/('1'!F21+'1'!F22+'1'!F38)</f>
        <v>0.15814797330425057</v>
      </c>
      <c r="G11" s="29">
        <f>'2'!G23/('1'!G21+'1'!G22+'1'!G38)</f>
        <v>0.10011004098969083</v>
      </c>
      <c r="H11" s="29">
        <f>'2'!H23/('1'!H21+'1'!H22+'1'!H38)</f>
        <v>8.6748868943486074E-2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Ratio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Saikat Sunny</dc:creator>
  <cp:lastModifiedBy>Anik</cp:lastModifiedBy>
  <dcterms:created xsi:type="dcterms:W3CDTF">2017-04-17T04:07:28Z</dcterms:created>
  <dcterms:modified xsi:type="dcterms:W3CDTF">2020-04-12T16:14:39Z</dcterms:modified>
</cp:coreProperties>
</file>