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nik\Google Drive\Financial Statements\Checked &amp; Final\FS Template\Formate_3\Engineering\Annual\"/>
    </mc:Choice>
  </mc:AlternateContent>
  <bookViews>
    <workbookView xWindow="0" yWindow="0" windowWidth="20490" windowHeight="7530" activeTab="2"/>
  </bookViews>
  <sheets>
    <sheet name="1" sheetId="1" r:id="rId1"/>
    <sheet name="2" sheetId="2" r:id="rId2"/>
    <sheet name="3" sheetId="3" r:id="rId3"/>
    <sheet name="Ratio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0" i="3" l="1"/>
  <c r="D30" i="3"/>
  <c r="E30" i="3"/>
  <c r="F30" i="3"/>
  <c r="G30" i="3"/>
  <c r="H30" i="3"/>
  <c r="B30" i="3"/>
  <c r="H33" i="3"/>
  <c r="H25" i="3"/>
  <c r="H27" i="3" s="1"/>
  <c r="H18" i="3"/>
  <c r="H12" i="3"/>
  <c r="H32" i="3" s="1"/>
  <c r="C19" i="2"/>
  <c r="D19" i="2"/>
  <c r="E19" i="2"/>
  <c r="F19" i="2"/>
  <c r="G19" i="2"/>
  <c r="H19" i="2"/>
  <c r="B19" i="2"/>
  <c r="C15" i="2"/>
  <c r="D15" i="2"/>
  <c r="E15" i="2"/>
  <c r="F15" i="2"/>
  <c r="G15" i="2"/>
  <c r="B15" i="2"/>
  <c r="C9" i="2"/>
  <c r="D9" i="2"/>
  <c r="E9" i="2"/>
  <c r="F9" i="2"/>
  <c r="G9" i="2"/>
  <c r="H9" i="2"/>
  <c r="H15" i="2" s="1"/>
  <c r="B9" i="2"/>
  <c r="H32" i="2"/>
  <c r="H25" i="2"/>
  <c r="H16" i="2"/>
  <c r="H7" i="2"/>
  <c r="H42" i="1"/>
  <c r="H36" i="1"/>
  <c r="H39" i="1" s="1"/>
  <c r="H34" i="1"/>
  <c r="H23" i="1"/>
  <c r="H20" i="1"/>
  <c r="H10" i="1"/>
  <c r="H6" i="1"/>
  <c r="H16" i="1" s="1"/>
  <c r="H23" i="2" l="1"/>
  <c r="H29" i="2" s="1"/>
  <c r="H31" i="2" s="1"/>
  <c r="H41" i="1"/>
  <c r="C33" i="3"/>
  <c r="D33" i="3"/>
  <c r="E33" i="3"/>
  <c r="F33" i="3"/>
  <c r="G33" i="3"/>
  <c r="B33" i="3"/>
  <c r="C32" i="2" l="1"/>
  <c r="D32" i="2"/>
  <c r="E32" i="2"/>
  <c r="F32" i="2"/>
  <c r="G32" i="2"/>
  <c r="B32" i="2"/>
  <c r="C16" i="2"/>
  <c r="D16" i="2"/>
  <c r="E16" i="2"/>
  <c r="F16" i="2"/>
  <c r="G16" i="2"/>
  <c r="B16" i="2"/>
  <c r="C42" i="1"/>
  <c r="D42" i="1"/>
  <c r="E42" i="1"/>
  <c r="F42" i="1"/>
  <c r="G42" i="1"/>
  <c r="B42" i="1"/>
  <c r="C25" i="3" l="1"/>
  <c r="D25" i="3"/>
  <c r="E25" i="3"/>
  <c r="F25" i="3"/>
  <c r="G25" i="3"/>
  <c r="B25" i="3"/>
  <c r="C18" i="3"/>
  <c r="D18" i="3"/>
  <c r="E18" i="3"/>
  <c r="F18" i="3"/>
  <c r="G18" i="3"/>
  <c r="B18" i="3"/>
  <c r="C12" i="3"/>
  <c r="C32" i="3" s="1"/>
  <c r="D12" i="3"/>
  <c r="E12" i="3"/>
  <c r="E32" i="3" s="1"/>
  <c r="F12" i="3"/>
  <c r="F32" i="3" s="1"/>
  <c r="G12" i="3"/>
  <c r="G32" i="3" s="1"/>
  <c r="B12" i="3"/>
  <c r="G7" i="2"/>
  <c r="G25" i="2"/>
  <c r="C25" i="2"/>
  <c r="D25" i="2"/>
  <c r="E25" i="2"/>
  <c r="F25" i="2"/>
  <c r="B25" i="2"/>
  <c r="C7" i="2"/>
  <c r="D7" i="2"/>
  <c r="E7" i="2"/>
  <c r="F7" i="2"/>
  <c r="B7" i="2"/>
  <c r="C23" i="1"/>
  <c r="D23" i="1"/>
  <c r="E23" i="1"/>
  <c r="F23" i="1"/>
  <c r="G23" i="1"/>
  <c r="B23" i="1"/>
  <c r="C20" i="1"/>
  <c r="D20" i="1"/>
  <c r="E20" i="1"/>
  <c r="F20" i="1"/>
  <c r="G20" i="1"/>
  <c r="B20" i="1"/>
  <c r="C36" i="1"/>
  <c r="D36" i="1"/>
  <c r="D41" i="1" s="1"/>
  <c r="E36" i="1"/>
  <c r="F36" i="1"/>
  <c r="G36" i="1"/>
  <c r="B36" i="1"/>
  <c r="C10" i="1"/>
  <c r="D10" i="1"/>
  <c r="E10" i="1"/>
  <c r="F10" i="1"/>
  <c r="G10" i="1"/>
  <c r="B10" i="1"/>
  <c r="C6" i="1"/>
  <c r="D6" i="1"/>
  <c r="E6" i="1"/>
  <c r="F6" i="1"/>
  <c r="G6" i="1"/>
  <c r="B6" i="1"/>
  <c r="F10" i="4" l="1"/>
  <c r="F23" i="2"/>
  <c r="E16" i="1"/>
  <c r="D8" i="4"/>
  <c r="G16" i="1"/>
  <c r="C16" i="1"/>
  <c r="D34" i="1"/>
  <c r="D39" i="1" s="1"/>
  <c r="F16" i="1"/>
  <c r="B8" i="4"/>
  <c r="E8" i="4"/>
  <c r="E34" i="1"/>
  <c r="E39" i="1" s="1"/>
  <c r="F27" i="3"/>
  <c r="B27" i="3"/>
  <c r="D27" i="3"/>
  <c r="C27" i="3"/>
  <c r="B41" i="1"/>
  <c r="C34" i="1"/>
  <c r="C39" i="1" s="1"/>
  <c r="D16" i="1"/>
  <c r="G8" i="4"/>
  <c r="C8" i="4"/>
  <c r="C41" i="1"/>
  <c r="F34" i="1"/>
  <c r="F39" i="1" s="1"/>
  <c r="B34" i="1"/>
  <c r="B39" i="1" s="1"/>
  <c r="E41" i="1"/>
  <c r="B16" i="1"/>
  <c r="G34" i="1"/>
  <c r="G39" i="1" s="1"/>
  <c r="F8" i="4"/>
  <c r="F41" i="1"/>
  <c r="E27" i="3"/>
  <c r="D32" i="3"/>
  <c r="B32" i="3"/>
  <c r="G27" i="3"/>
  <c r="G41" i="1"/>
  <c r="G10" i="4" l="1"/>
  <c r="G23" i="2"/>
  <c r="G29" i="2" s="1"/>
  <c r="D10" i="4"/>
  <c r="D23" i="2"/>
  <c r="C10" i="4"/>
  <c r="C23" i="2"/>
  <c r="C29" i="2" s="1"/>
  <c r="C11" i="4" s="1"/>
  <c r="F29" i="2"/>
  <c r="F11" i="4" s="1"/>
  <c r="E23" i="2"/>
  <c r="E29" i="2" s="1"/>
  <c r="E10" i="4"/>
  <c r="C9" i="4" l="1"/>
  <c r="C5" i="4"/>
  <c r="C31" i="2"/>
  <c r="C6" i="4"/>
  <c r="F6" i="4"/>
  <c r="F9" i="4"/>
  <c r="F31" i="2"/>
  <c r="F5" i="4"/>
  <c r="D29" i="2"/>
  <c r="E31" i="2"/>
  <c r="E9" i="4"/>
  <c r="E6" i="4"/>
  <c r="E5" i="4"/>
  <c r="E11" i="4"/>
  <c r="G31" i="2"/>
  <c r="G9" i="4"/>
  <c r="G5" i="4"/>
  <c r="G11" i="4"/>
  <c r="G6" i="4"/>
  <c r="D6" i="4" l="1"/>
  <c r="D11" i="4"/>
  <c r="D5" i="4"/>
  <c r="D31" i="2"/>
  <c r="D9" i="4"/>
  <c r="B23" i="2" l="1"/>
  <c r="B29" i="2" s="1"/>
  <c r="B10" i="4"/>
  <c r="B6" i="4" l="1"/>
  <c r="B31" i="2"/>
  <c r="B11" i="4"/>
  <c r="B9" i="4"/>
  <c r="B5" i="4"/>
</calcChain>
</file>

<file path=xl/sharedStrings.xml><?xml version="1.0" encoding="utf-8"?>
<sst xmlns="http://schemas.openxmlformats.org/spreadsheetml/2006/main" count="90" uniqueCount="83">
  <si>
    <t>ASSETS</t>
  </si>
  <si>
    <t>NON CURRENT ASSETS</t>
  </si>
  <si>
    <t>CURRENT ASSETS</t>
  </si>
  <si>
    <t>Cash and Cash Equivalents</t>
  </si>
  <si>
    <t>Gross Profit</t>
  </si>
  <si>
    <t>Operating Profit</t>
  </si>
  <si>
    <t>Cost of goods sold</t>
  </si>
  <si>
    <t>Inventories</t>
  </si>
  <si>
    <t>Advances,  Deposits and Prepayments</t>
  </si>
  <si>
    <t>Share Capital</t>
  </si>
  <si>
    <t>Property,Plant  and  Equipment</t>
  </si>
  <si>
    <t>Capital Work in Progress</t>
  </si>
  <si>
    <t>Financial Expenses</t>
  </si>
  <si>
    <t>Deferred Tax Liabilities</t>
  </si>
  <si>
    <t>Selling and Distribution Expenses</t>
  </si>
  <si>
    <t>Administrative Expenses</t>
  </si>
  <si>
    <t>Income Tax Expenses</t>
  </si>
  <si>
    <t>Advance Income Tax</t>
  </si>
  <si>
    <t>Liabilities for Expenses</t>
  </si>
  <si>
    <t>Provision for Income Tax</t>
  </si>
  <si>
    <t>Contribution to WPPF</t>
  </si>
  <si>
    <t>Cash Received from Customers</t>
  </si>
  <si>
    <t>Payment to Supplier and Employees</t>
  </si>
  <si>
    <t>Dividend Paid</t>
  </si>
  <si>
    <t>RANGPUR FOUNDRY LIMITED</t>
  </si>
  <si>
    <t>Trade Receivables</t>
  </si>
  <si>
    <t>Retained Earning</t>
  </si>
  <si>
    <t>Short Term Credit Facility</t>
  </si>
  <si>
    <t>Liabilities for Goods</t>
  </si>
  <si>
    <t>Liabilities for Other Finance</t>
  </si>
  <si>
    <t>Workers Profit Participation Fund</t>
  </si>
  <si>
    <t>Unclaimed Dividend</t>
  </si>
  <si>
    <t>Interest Paid</t>
  </si>
  <si>
    <t>Working Capital Loan</t>
  </si>
  <si>
    <t>Plant and Machinary Installation</t>
  </si>
  <si>
    <t>Marketing Expense</t>
  </si>
  <si>
    <t>Payments for Direct  and Indirect Expenses</t>
  </si>
  <si>
    <t>Pyament for Refundable Deposit</t>
  </si>
  <si>
    <t>Purchase/Acquisition of Fixed Asset</t>
  </si>
  <si>
    <t xml:space="preserve">Trade Payables </t>
  </si>
  <si>
    <t>Security deposit of distributors</t>
  </si>
  <si>
    <t>Other Liabilities</t>
  </si>
  <si>
    <t>Other Income</t>
  </si>
  <si>
    <t>Deferred Tax (Expenses)/ Income</t>
  </si>
  <si>
    <t>Payment against Capital Work-in Progress</t>
  </si>
  <si>
    <t>(Repayment)/ Receipt of short term credit facilities</t>
  </si>
  <si>
    <t>Debt to Equity</t>
  </si>
  <si>
    <t>Current Ratio</t>
  </si>
  <si>
    <t>Net Margin</t>
  </si>
  <si>
    <t>Operating Margin</t>
  </si>
  <si>
    <t>Ratio</t>
  </si>
  <si>
    <t>As at year end</t>
  </si>
  <si>
    <t>Liabilities and Capital</t>
  </si>
  <si>
    <t>Liabilities</t>
  </si>
  <si>
    <t>Non Current Liabilities</t>
  </si>
  <si>
    <t>Current Liabilities</t>
  </si>
  <si>
    <t>Shareholders’ Equity</t>
  </si>
  <si>
    <t>Net assets value per share</t>
  </si>
  <si>
    <t>Shares to calculate NAVPS</t>
  </si>
  <si>
    <t>Balance Sheet</t>
  </si>
  <si>
    <t>Income Statement</t>
  </si>
  <si>
    <t>Net Revenues</t>
  </si>
  <si>
    <t>Operating Incomes/Expenses</t>
  </si>
  <si>
    <t>Non-Operating Income/(Expenses)</t>
  </si>
  <si>
    <t>Profit Before contribution to WPPF</t>
  </si>
  <si>
    <t>Profit Before Taxation</t>
  </si>
  <si>
    <t>Provision for Taxation</t>
  </si>
  <si>
    <t>Net Profit</t>
  </si>
  <si>
    <t>Earnings per share (par value Taka 10)</t>
  </si>
  <si>
    <t>Shares to Calculate EPS</t>
  </si>
  <si>
    <t>Cash Flow Statement</t>
  </si>
  <si>
    <t>Net Cash Flows - Operating Activities</t>
  </si>
  <si>
    <t>Net Cash Flows - Investment Activities</t>
  </si>
  <si>
    <t>Net Cash Flows - Financing Activities</t>
  </si>
  <si>
    <t>Net Change in Cash Flows</t>
  </si>
  <si>
    <t>Cash and Cash Equivalents at Beginning Period</t>
  </si>
  <si>
    <t>Cash and Cash Equivalents at End of Period</t>
  </si>
  <si>
    <t>Net Operating Cash Flow Per Share</t>
  </si>
  <si>
    <t>Shares to Calculate NOCFPS</t>
  </si>
  <si>
    <t>Return on Asset (ROA)</t>
  </si>
  <si>
    <t>Return on Equity (ROE)</t>
  </si>
  <si>
    <t>Return on Invested Capital (ROIC)</t>
  </si>
  <si>
    <t>Effect of exchange rate changes on cash ad cash equivalents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</si>
</sst>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1" formatCode="_(* #,##0_);_(* \(#,##0\);_(* &quot;-&quot;_);_(@_)"/>
    <numFmt numFmtId="164" formatCode="[$-409]d\-mmm\-yy;@"/>
    <numFmt numFmtId="165" formatCode="_(* #,##0.00_);_(* \(#,##0.00\);_(* &quot;-&quot;_);_(@_)"/>
    <numFmt numFmtId="166" formatCode="0.0%"/>
    <numFmt numFmtId="167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31">
    <xf numFmtId="0" fontId="0" fillId="0" borderId="0" xfId="0"/>
    <xf numFmtId="41" fontId="0" fillId="0" borderId="0" xfId="0" applyNumberFormat="1"/>
    <xf numFmtId="41" fontId="1" fillId="0" borderId="0" xfId="0" applyNumberFormat="1" applyFont="1"/>
    <xf numFmtId="41" fontId="0" fillId="0" borderId="0" xfId="0" applyNumberFormat="1" applyFont="1"/>
    <xf numFmtId="41" fontId="0" fillId="0" borderId="0" xfId="0" applyNumberFormat="1" applyFont="1" applyAlignment="1">
      <alignment horizontal="right"/>
    </xf>
    <xf numFmtId="164" fontId="0" fillId="0" borderId="0" xfId="0" applyNumberFormat="1"/>
    <xf numFmtId="165" fontId="1" fillId="0" borderId="0" xfId="0" applyNumberFormat="1" applyFont="1"/>
    <xf numFmtId="165" fontId="0" fillId="0" borderId="0" xfId="0" applyNumberFormat="1"/>
    <xf numFmtId="41" fontId="0" fillId="0" borderId="1" xfId="0" applyNumberFormat="1" applyBorder="1"/>
    <xf numFmtId="41" fontId="0" fillId="0" borderId="0" xfId="0" applyNumberFormat="1" applyFont="1" applyAlignment="1">
      <alignment horizontal="center"/>
    </xf>
    <xf numFmtId="41" fontId="1" fillId="0" borderId="0" xfId="0" applyNumberFormat="1" applyFont="1" applyBorder="1"/>
    <xf numFmtId="41" fontId="0" fillId="0" borderId="0" xfId="0" applyNumberFormat="1" applyFont="1" applyBorder="1"/>
    <xf numFmtId="41" fontId="1" fillId="0" borderId="2" xfId="0" applyNumberFormat="1" applyFont="1" applyBorder="1"/>
    <xf numFmtId="41" fontId="0" fillId="0" borderId="0" xfId="0" applyNumberFormat="1" applyBorder="1"/>
    <xf numFmtId="165" fontId="1" fillId="0" borderId="3" xfId="0" applyNumberFormat="1" applyFont="1" applyBorder="1"/>
    <xf numFmtId="41" fontId="1" fillId="0" borderId="4" xfId="0" applyNumberFormat="1" applyFont="1" applyBorder="1"/>
    <xf numFmtId="41" fontId="0" fillId="0" borderId="0" xfId="0" applyNumberFormat="1" applyAlignment="1">
      <alignment wrapText="1"/>
    </xf>
    <xf numFmtId="41" fontId="3" fillId="0" borderId="4" xfId="0" applyNumberFormat="1" applyFont="1" applyBorder="1"/>
    <xf numFmtId="41" fontId="0" fillId="0" borderId="0" xfId="0" applyNumberFormat="1" applyAlignment="1"/>
    <xf numFmtId="166" fontId="0" fillId="0" borderId="0" xfId="1" applyNumberFormat="1" applyFont="1"/>
    <xf numFmtId="9" fontId="0" fillId="0" borderId="0" xfId="0" applyNumberFormat="1"/>
    <xf numFmtId="167" fontId="0" fillId="0" borderId="0" xfId="0" applyNumberFormat="1"/>
    <xf numFmtId="0" fontId="1" fillId="0" borderId="0" xfId="0" applyFont="1" applyBorder="1"/>
    <xf numFmtId="0" fontId="1" fillId="0" borderId="1" xfId="0" applyFont="1" applyBorder="1" applyAlignment="1">
      <alignment horizontal="left"/>
    </xf>
    <xf numFmtId="0" fontId="5" fillId="0" borderId="0" xfId="0" applyFont="1"/>
    <xf numFmtId="0" fontId="2" fillId="0" borderId="1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" fillId="0" borderId="1" xfId="0" applyFont="1" applyBorder="1"/>
    <xf numFmtId="0" fontId="1" fillId="0" borderId="0" xfId="0" applyFont="1"/>
    <xf numFmtId="0" fontId="1" fillId="0" borderId="2" xfId="0" applyFont="1" applyBorder="1"/>
    <xf numFmtId="0" fontId="2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43"/>
  <sheetViews>
    <sheetView workbookViewId="0">
      <pane xSplit="1" ySplit="4" topLeftCell="B26" activePane="bottomRight" state="frozen"/>
      <selection pane="topRight" activeCell="B1" sqref="B1"/>
      <selection pane="bottomLeft" activeCell="A6" sqref="A6"/>
      <selection pane="bottomRight" activeCell="H39" sqref="H39"/>
    </sheetView>
  </sheetViews>
  <sheetFormatPr defaultRowHeight="15" x14ac:dyDescent="0.25"/>
  <cols>
    <col min="1" max="1" width="38" style="1" customWidth="1"/>
    <col min="2" max="2" width="14.28515625" style="1" customWidth="1"/>
    <col min="3" max="6" width="13.85546875" style="1" bestFit="1" customWidth="1"/>
    <col min="7" max="8" width="12.5703125" style="1" bestFit="1" customWidth="1"/>
    <col min="9" max="16384" width="9.140625" style="1"/>
  </cols>
  <sheetData>
    <row r="1" spans="1:8" x14ac:dyDescent="0.25">
      <c r="A1" s="22" t="s">
        <v>24</v>
      </c>
      <c r="B1"/>
      <c r="C1"/>
      <c r="D1"/>
      <c r="E1"/>
      <c r="F1"/>
      <c r="G1"/>
      <c r="H1"/>
    </row>
    <row r="2" spans="1:8" x14ac:dyDescent="0.25">
      <c r="A2" s="22" t="s">
        <v>59</v>
      </c>
      <c r="B2"/>
      <c r="C2"/>
      <c r="D2"/>
      <c r="E2"/>
      <c r="F2"/>
      <c r="G2"/>
      <c r="H2"/>
    </row>
    <row r="3" spans="1:8" x14ac:dyDescent="0.25">
      <c r="A3" t="s">
        <v>51</v>
      </c>
      <c r="B3"/>
      <c r="C3"/>
      <c r="D3"/>
      <c r="E3"/>
      <c r="F3"/>
      <c r="G3"/>
      <c r="H3"/>
    </row>
    <row r="4" spans="1:8" s="5" customFormat="1" x14ac:dyDescent="0.25">
      <c r="A4"/>
      <c r="B4">
        <v>2012</v>
      </c>
      <c r="C4">
        <v>2013</v>
      </c>
      <c r="D4">
        <v>2014</v>
      </c>
      <c r="E4">
        <v>2016</v>
      </c>
      <c r="F4">
        <v>2017</v>
      </c>
      <c r="G4">
        <v>2018</v>
      </c>
      <c r="H4">
        <v>2019</v>
      </c>
    </row>
    <row r="5" spans="1:8" x14ac:dyDescent="0.25">
      <c r="A5" s="23" t="s">
        <v>0</v>
      </c>
    </row>
    <row r="6" spans="1:8" x14ac:dyDescent="0.25">
      <c r="A6" s="24" t="s">
        <v>1</v>
      </c>
      <c r="B6" s="2">
        <f>SUM(B7:B8)</f>
        <v>63016667</v>
      </c>
      <c r="C6" s="2">
        <f t="shared" ref="C6:H6" si="0">SUM(C7:C8)</f>
        <v>53217359</v>
      </c>
      <c r="D6" s="2">
        <f t="shared" si="0"/>
        <v>58884663</v>
      </c>
      <c r="E6" s="2">
        <f t="shared" si="0"/>
        <v>49292635</v>
      </c>
      <c r="F6" s="2">
        <f t="shared" si="0"/>
        <v>73706446</v>
      </c>
      <c r="G6" s="2">
        <f t="shared" si="0"/>
        <v>60281060</v>
      </c>
      <c r="H6" s="2">
        <f t="shared" si="0"/>
        <v>48703593</v>
      </c>
    </row>
    <row r="7" spans="1:8" x14ac:dyDescent="0.25">
      <c r="A7" s="1" t="s">
        <v>10</v>
      </c>
      <c r="B7" s="1">
        <v>63016667</v>
      </c>
      <c r="C7" s="1">
        <v>53217359</v>
      </c>
      <c r="D7" s="1">
        <v>48432594</v>
      </c>
      <c r="E7" s="1">
        <v>49292635</v>
      </c>
      <c r="F7" s="1">
        <v>62511574</v>
      </c>
      <c r="G7" s="1">
        <v>60281060</v>
      </c>
      <c r="H7" s="1">
        <v>48703593</v>
      </c>
    </row>
    <row r="8" spans="1:8" x14ac:dyDescent="0.25">
      <c r="A8" s="1" t="s">
        <v>11</v>
      </c>
      <c r="B8" s="1">
        <v>0</v>
      </c>
      <c r="C8" s="1">
        <v>0</v>
      </c>
      <c r="D8" s="1">
        <v>10452069</v>
      </c>
      <c r="E8" s="1">
        <v>0</v>
      </c>
      <c r="F8" s="1">
        <v>11194872</v>
      </c>
    </row>
    <row r="9" spans="1:8" x14ac:dyDescent="0.25">
      <c r="B9" s="3"/>
      <c r="F9" s="3"/>
    </row>
    <row r="10" spans="1:8" x14ac:dyDescent="0.25">
      <c r="A10" s="24" t="s">
        <v>2</v>
      </c>
      <c r="B10" s="2">
        <f>SUM(B11:B14)</f>
        <v>331313766</v>
      </c>
      <c r="C10" s="2">
        <f t="shared" ref="C10:H10" si="1">SUM(C11:C14)</f>
        <v>331698001</v>
      </c>
      <c r="D10" s="2">
        <f t="shared" si="1"/>
        <v>335186963</v>
      </c>
      <c r="E10" s="2">
        <f t="shared" si="1"/>
        <v>427355650</v>
      </c>
      <c r="F10" s="2">
        <f t="shared" si="1"/>
        <v>390541908</v>
      </c>
      <c r="G10" s="2">
        <f t="shared" si="1"/>
        <v>442603987</v>
      </c>
      <c r="H10" s="2">
        <f t="shared" si="1"/>
        <v>362845258</v>
      </c>
    </row>
    <row r="11" spans="1:8" x14ac:dyDescent="0.25">
      <c r="A11" s="3" t="s">
        <v>7</v>
      </c>
      <c r="B11" s="4">
        <v>259843225</v>
      </c>
      <c r="C11" s="3">
        <v>269317332</v>
      </c>
      <c r="D11" s="3">
        <v>272510262</v>
      </c>
      <c r="E11" s="1">
        <v>316661828</v>
      </c>
      <c r="F11" s="3">
        <v>310318914</v>
      </c>
      <c r="G11" s="1">
        <v>307332666</v>
      </c>
      <c r="H11" s="1">
        <v>312242053</v>
      </c>
    </row>
    <row r="12" spans="1:8" x14ac:dyDescent="0.25">
      <c r="A12" s="3" t="s">
        <v>25</v>
      </c>
      <c r="B12" s="4">
        <v>2342854</v>
      </c>
      <c r="C12" s="3">
        <v>2161570</v>
      </c>
      <c r="D12" s="3">
        <v>2653084</v>
      </c>
      <c r="E12" s="1">
        <v>3130960</v>
      </c>
      <c r="F12" s="3">
        <v>4491982</v>
      </c>
      <c r="G12" s="1">
        <v>3314382</v>
      </c>
      <c r="H12" s="1">
        <v>3337646</v>
      </c>
    </row>
    <row r="13" spans="1:8" x14ac:dyDescent="0.25">
      <c r="A13" s="3" t="s">
        <v>8</v>
      </c>
      <c r="B13" s="3">
        <v>44859413</v>
      </c>
      <c r="C13" s="1">
        <v>48117133</v>
      </c>
      <c r="D13" s="3">
        <v>43698631</v>
      </c>
      <c r="E13" s="1">
        <v>64956666</v>
      </c>
      <c r="F13" s="3">
        <v>61097962</v>
      </c>
      <c r="G13" s="1">
        <v>57922501</v>
      </c>
      <c r="H13" s="1">
        <v>17046305</v>
      </c>
    </row>
    <row r="14" spans="1:8" x14ac:dyDescent="0.25">
      <c r="A14" s="1" t="s">
        <v>3</v>
      </c>
      <c r="B14" s="1">
        <v>24268274</v>
      </c>
      <c r="C14" s="1">
        <v>12101966</v>
      </c>
      <c r="D14" s="1">
        <v>16324986</v>
      </c>
      <c r="E14" s="1">
        <v>42606196</v>
      </c>
      <c r="F14" s="1">
        <v>14633050</v>
      </c>
      <c r="G14" s="1">
        <v>74034438</v>
      </c>
      <c r="H14" s="1">
        <v>30219254</v>
      </c>
    </row>
    <row r="16" spans="1:8" x14ac:dyDescent="0.25">
      <c r="A16" s="2"/>
      <c r="B16" s="2">
        <f>SUM(B6,B10)</f>
        <v>394330433</v>
      </c>
      <c r="C16" s="2">
        <f t="shared" ref="C16:H16" si="2">SUM(C6,C10)</f>
        <v>384915360</v>
      </c>
      <c r="D16" s="2">
        <f t="shared" si="2"/>
        <v>394071626</v>
      </c>
      <c r="E16" s="2">
        <f t="shared" si="2"/>
        <v>476648285</v>
      </c>
      <c r="F16" s="2">
        <f t="shared" si="2"/>
        <v>464248354</v>
      </c>
      <c r="G16" s="2">
        <f t="shared" si="2"/>
        <v>502885047</v>
      </c>
      <c r="H16" s="2">
        <f t="shared" si="2"/>
        <v>411548851</v>
      </c>
    </row>
    <row r="18" spans="1:8" ht="15.75" x14ac:dyDescent="0.25">
      <c r="A18" s="25" t="s">
        <v>52</v>
      </c>
    </row>
    <row r="19" spans="1:8" ht="15.75" x14ac:dyDescent="0.25">
      <c r="A19" s="26" t="s">
        <v>53</v>
      </c>
    </row>
    <row r="20" spans="1:8" x14ac:dyDescent="0.25">
      <c r="A20" s="24" t="s">
        <v>54</v>
      </c>
      <c r="B20" s="2">
        <f>SUM(B21:B22)</f>
        <v>3708890</v>
      </c>
      <c r="C20" s="2">
        <f t="shared" ref="C20:H20" si="3">SUM(C21:C22)</f>
        <v>3526621</v>
      </c>
      <c r="D20" s="2">
        <f t="shared" si="3"/>
        <v>716989</v>
      </c>
      <c r="E20" s="2">
        <f t="shared" si="3"/>
        <v>391007</v>
      </c>
      <c r="F20" s="2">
        <f t="shared" si="3"/>
        <v>657624</v>
      </c>
      <c r="G20" s="2">
        <f t="shared" si="3"/>
        <v>481471</v>
      </c>
      <c r="H20" s="2">
        <f t="shared" si="3"/>
        <v>345011</v>
      </c>
    </row>
    <row r="21" spans="1:8" x14ac:dyDescent="0.25">
      <c r="A21" s="1" t="s">
        <v>13</v>
      </c>
      <c r="B21" s="1">
        <v>3708890</v>
      </c>
      <c r="C21" s="1">
        <v>3526621</v>
      </c>
      <c r="D21" s="1">
        <v>716989</v>
      </c>
      <c r="E21" s="1">
        <v>391007</v>
      </c>
      <c r="F21" s="1">
        <v>657624</v>
      </c>
      <c r="G21" s="1">
        <v>481471</v>
      </c>
      <c r="H21" s="1">
        <v>345011</v>
      </c>
    </row>
    <row r="23" spans="1:8" x14ac:dyDescent="0.25">
      <c r="A23" s="24" t="s">
        <v>55</v>
      </c>
      <c r="B23" s="2">
        <f>SUM(B24:B33)</f>
        <v>208113555</v>
      </c>
      <c r="C23" s="2">
        <f t="shared" ref="C23:H23" si="4">SUM(C24:C33)</f>
        <v>191438554</v>
      </c>
      <c r="D23" s="2">
        <f t="shared" si="4"/>
        <v>193381209</v>
      </c>
      <c r="E23" s="2">
        <f t="shared" si="4"/>
        <v>266231366</v>
      </c>
      <c r="F23" s="2">
        <f t="shared" si="4"/>
        <v>226367128</v>
      </c>
      <c r="G23" s="2">
        <f t="shared" si="4"/>
        <v>249228322</v>
      </c>
      <c r="H23" s="2">
        <f t="shared" si="4"/>
        <v>141968281</v>
      </c>
    </row>
    <row r="24" spans="1:8" x14ac:dyDescent="0.25">
      <c r="A24" s="3" t="s">
        <v>27</v>
      </c>
      <c r="B24" s="3">
        <v>163221646</v>
      </c>
      <c r="C24" s="3">
        <v>146552557</v>
      </c>
      <c r="D24" s="3">
        <v>145305865</v>
      </c>
      <c r="E24" s="3">
        <v>195522019</v>
      </c>
      <c r="F24" s="3">
        <v>163501628</v>
      </c>
      <c r="G24" s="1">
        <v>167317905</v>
      </c>
      <c r="H24" s="1">
        <v>110030291</v>
      </c>
    </row>
    <row r="25" spans="1:8" x14ac:dyDescent="0.25">
      <c r="A25" s="3" t="s">
        <v>39</v>
      </c>
      <c r="B25" s="3"/>
      <c r="C25" s="3"/>
      <c r="D25" s="3"/>
      <c r="E25" s="3"/>
      <c r="F25" s="3"/>
      <c r="G25" s="1">
        <v>2876678</v>
      </c>
      <c r="H25" s="1">
        <v>3882150</v>
      </c>
    </row>
    <row r="26" spans="1:8" x14ac:dyDescent="0.25">
      <c r="A26" s="1" t="s">
        <v>28</v>
      </c>
      <c r="B26" s="1">
        <v>1042522</v>
      </c>
      <c r="C26" s="1">
        <v>1278737</v>
      </c>
      <c r="D26" s="1">
        <v>1059203</v>
      </c>
      <c r="E26" s="1">
        <v>1615183</v>
      </c>
      <c r="F26" s="1">
        <v>2202031</v>
      </c>
    </row>
    <row r="27" spans="1:8" x14ac:dyDescent="0.25">
      <c r="A27" s="1" t="s">
        <v>18</v>
      </c>
      <c r="B27" s="1">
        <v>3667420</v>
      </c>
      <c r="C27" s="1">
        <v>6109428</v>
      </c>
      <c r="D27" s="1">
        <v>5986274</v>
      </c>
      <c r="E27" s="1">
        <v>1702556</v>
      </c>
      <c r="F27" s="1">
        <v>5073548</v>
      </c>
      <c r="G27" s="1">
        <v>9824163</v>
      </c>
      <c r="H27" s="1">
        <v>10478863</v>
      </c>
    </row>
    <row r="28" spans="1:8" x14ac:dyDescent="0.25">
      <c r="A28" s="1" t="s">
        <v>29</v>
      </c>
      <c r="B28" s="1">
        <v>3905134</v>
      </c>
      <c r="C28" s="1">
        <v>3766953</v>
      </c>
      <c r="D28" s="1">
        <v>3305000</v>
      </c>
      <c r="E28" s="1">
        <v>3381489</v>
      </c>
      <c r="F28" s="1">
        <v>3381489</v>
      </c>
    </row>
    <row r="29" spans="1:8" x14ac:dyDescent="0.25">
      <c r="A29" s="1" t="s">
        <v>40</v>
      </c>
      <c r="G29" s="1">
        <v>3321489</v>
      </c>
      <c r="H29" s="1">
        <v>3321489</v>
      </c>
    </row>
    <row r="30" spans="1:8" x14ac:dyDescent="0.25">
      <c r="A30" s="1" t="s">
        <v>19</v>
      </c>
      <c r="B30" s="1">
        <v>26146108</v>
      </c>
      <c r="C30" s="1">
        <v>27520345</v>
      </c>
      <c r="D30" s="1">
        <v>31277703</v>
      </c>
      <c r="E30" s="1">
        <v>41622896</v>
      </c>
      <c r="F30" s="1">
        <v>45520425</v>
      </c>
      <c r="G30" s="1">
        <v>59560726</v>
      </c>
      <c r="H30" s="1">
        <v>7764250</v>
      </c>
    </row>
    <row r="31" spans="1:8" x14ac:dyDescent="0.25">
      <c r="A31" s="1" t="s">
        <v>30</v>
      </c>
      <c r="B31" s="1">
        <v>6265380</v>
      </c>
      <c r="C31" s="1">
        <v>1966975</v>
      </c>
      <c r="D31" s="1">
        <v>2038830</v>
      </c>
      <c r="E31" s="1">
        <v>4326979</v>
      </c>
      <c r="F31" s="1">
        <v>2978162</v>
      </c>
      <c r="G31" s="1">
        <v>2640790</v>
      </c>
      <c r="H31" s="1">
        <v>2629020</v>
      </c>
    </row>
    <row r="32" spans="1:8" x14ac:dyDescent="0.25">
      <c r="A32" s="1" t="s">
        <v>41</v>
      </c>
      <c r="G32" s="1">
        <v>3686571</v>
      </c>
      <c r="H32" s="1">
        <v>3862218</v>
      </c>
    </row>
    <row r="33" spans="1:8" x14ac:dyDescent="0.25">
      <c r="A33" s="1" t="s">
        <v>31</v>
      </c>
      <c r="B33" s="1">
        <v>3865345</v>
      </c>
      <c r="C33" s="1">
        <v>4243559</v>
      </c>
      <c r="D33" s="1">
        <v>4408334</v>
      </c>
      <c r="E33" s="1">
        <v>18060244</v>
      </c>
      <c r="F33" s="1">
        <v>3709845</v>
      </c>
    </row>
    <row r="34" spans="1:8" x14ac:dyDescent="0.25">
      <c r="A34" s="2"/>
      <c r="B34" s="2">
        <f>SUM(B20,B23)</f>
        <v>211822445</v>
      </c>
      <c r="C34" s="2">
        <f t="shared" ref="C34:H34" si="5">SUM(C20,C23)</f>
        <v>194965175</v>
      </c>
      <c r="D34" s="2">
        <f t="shared" si="5"/>
        <v>194098198</v>
      </c>
      <c r="E34" s="2">
        <f t="shared" si="5"/>
        <v>266622373</v>
      </c>
      <c r="F34" s="2">
        <f t="shared" si="5"/>
        <v>227024752</v>
      </c>
      <c r="G34" s="2">
        <f t="shared" si="5"/>
        <v>249709793</v>
      </c>
      <c r="H34" s="2">
        <f t="shared" si="5"/>
        <v>142313292</v>
      </c>
    </row>
    <row r="35" spans="1:8" x14ac:dyDescent="0.25">
      <c r="A35" s="2"/>
      <c r="B35" s="2"/>
      <c r="C35" s="2"/>
      <c r="D35" s="2"/>
      <c r="E35" s="2"/>
    </row>
    <row r="36" spans="1:8" x14ac:dyDescent="0.25">
      <c r="A36" s="24" t="s">
        <v>56</v>
      </c>
      <c r="B36" s="2">
        <f t="shared" ref="B36:H36" si="6">SUM(B37:B38)</f>
        <v>182507988</v>
      </c>
      <c r="C36" s="2">
        <f t="shared" si="6"/>
        <v>189950185</v>
      </c>
      <c r="D36" s="2">
        <f t="shared" si="6"/>
        <v>199973428</v>
      </c>
      <c r="E36" s="2">
        <f t="shared" si="6"/>
        <v>210025912</v>
      </c>
      <c r="F36" s="2">
        <f t="shared" si="6"/>
        <v>237223602</v>
      </c>
      <c r="G36" s="2">
        <f t="shared" si="6"/>
        <v>253175254</v>
      </c>
      <c r="H36" s="2">
        <f t="shared" si="6"/>
        <v>269235559</v>
      </c>
    </row>
    <row r="37" spans="1:8" x14ac:dyDescent="0.25">
      <c r="A37" s="1" t="s">
        <v>9</v>
      </c>
      <c r="B37" s="1">
        <v>100000000</v>
      </c>
      <c r="C37" s="1">
        <v>100000000</v>
      </c>
      <c r="D37" s="1">
        <v>100000000</v>
      </c>
      <c r="E37" s="1">
        <v>100000000</v>
      </c>
      <c r="F37" s="1">
        <v>100000000</v>
      </c>
      <c r="G37" s="1">
        <v>100000000</v>
      </c>
      <c r="H37" s="1">
        <v>100000000</v>
      </c>
    </row>
    <row r="38" spans="1:8" x14ac:dyDescent="0.25">
      <c r="A38" s="1" t="s">
        <v>26</v>
      </c>
      <c r="B38" s="1">
        <v>82507988</v>
      </c>
      <c r="C38" s="1">
        <v>89950185</v>
      </c>
      <c r="D38" s="1">
        <v>99973428</v>
      </c>
      <c r="E38" s="1">
        <v>110025912</v>
      </c>
      <c r="F38" s="1">
        <v>137223602</v>
      </c>
      <c r="G38" s="1">
        <v>153175254</v>
      </c>
      <c r="H38" s="1">
        <v>169235559</v>
      </c>
    </row>
    <row r="39" spans="1:8" x14ac:dyDescent="0.25">
      <c r="A39" s="2"/>
      <c r="B39" s="2">
        <f t="shared" ref="B39:H39" si="7">SUM(B36,B34)</f>
        <v>394330433</v>
      </c>
      <c r="C39" s="2">
        <f t="shared" si="7"/>
        <v>384915360</v>
      </c>
      <c r="D39" s="2">
        <f t="shared" si="7"/>
        <v>394071626</v>
      </c>
      <c r="E39" s="2">
        <f t="shared" si="7"/>
        <v>476648285</v>
      </c>
      <c r="F39" s="2">
        <f t="shared" si="7"/>
        <v>464248354</v>
      </c>
      <c r="G39" s="2">
        <f t="shared" si="7"/>
        <v>502885047</v>
      </c>
      <c r="H39" s="2">
        <f t="shared" si="7"/>
        <v>411548851</v>
      </c>
    </row>
    <row r="41" spans="1:8" s="7" customFormat="1" x14ac:dyDescent="0.25">
      <c r="A41" s="27" t="s">
        <v>57</v>
      </c>
      <c r="B41" s="6">
        <f t="shared" ref="B41:H41" si="8">B36/(B37/10)</f>
        <v>18.250798799999998</v>
      </c>
      <c r="C41" s="6">
        <f t="shared" si="8"/>
        <v>18.9950185</v>
      </c>
      <c r="D41" s="6">
        <f t="shared" si="8"/>
        <v>19.997342799999998</v>
      </c>
      <c r="E41" s="6">
        <f t="shared" si="8"/>
        <v>21.002591200000001</v>
      </c>
      <c r="F41" s="6">
        <f t="shared" si="8"/>
        <v>23.722360200000001</v>
      </c>
      <c r="G41" s="6">
        <f t="shared" si="8"/>
        <v>25.317525400000001</v>
      </c>
      <c r="H41" s="6">
        <f t="shared" si="8"/>
        <v>26.9235559</v>
      </c>
    </row>
    <row r="42" spans="1:8" x14ac:dyDescent="0.25">
      <c r="A42" s="27" t="s">
        <v>58</v>
      </c>
      <c r="B42" s="1">
        <f>B37/10</f>
        <v>10000000</v>
      </c>
      <c r="C42" s="1">
        <f t="shared" ref="C42:H42" si="9">C37/10</f>
        <v>10000000</v>
      </c>
      <c r="D42" s="1">
        <f t="shared" si="9"/>
        <v>10000000</v>
      </c>
      <c r="E42" s="1">
        <f t="shared" si="9"/>
        <v>10000000</v>
      </c>
      <c r="F42" s="1">
        <f t="shared" si="9"/>
        <v>10000000</v>
      </c>
      <c r="G42" s="1">
        <f t="shared" si="9"/>
        <v>10000000</v>
      </c>
      <c r="H42" s="1">
        <f t="shared" si="9"/>
        <v>10000000</v>
      </c>
    </row>
    <row r="43" spans="1:8" x14ac:dyDescent="0.25">
      <c r="A43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54"/>
  <sheetViews>
    <sheetView workbookViewId="0">
      <pane xSplit="1" ySplit="4" topLeftCell="B17" activePane="bottomRight" state="frozen"/>
      <selection pane="topRight" activeCell="B1" sqref="B1"/>
      <selection pane="bottomLeft" activeCell="A6" sqref="A6"/>
      <selection pane="bottomRight" activeCell="J28" sqref="J28"/>
    </sheetView>
  </sheetViews>
  <sheetFormatPr defaultRowHeight="15" x14ac:dyDescent="0.25"/>
  <cols>
    <col min="1" max="1" width="32.42578125" style="1" customWidth="1"/>
    <col min="2" max="6" width="14.7109375" style="1" bestFit="1" customWidth="1"/>
    <col min="7" max="8" width="14.28515625" style="1" bestFit="1" customWidth="1"/>
    <col min="9" max="16384" width="9.140625" style="1"/>
  </cols>
  <sheetData>
    <row r="1" spans="1:8" x14ac:dyDescent="0.25">
      <c r="A1" s="22" t="s">
        <v>24</v>
      </c>
      <c r="B1"/>
      <c r="C1"/>
      <c r="D1"/>
      <c r="E1"/>
      <c r="F1"/>
      <c r="G1"/>
      <c r="H1"/>
    </row>
    <row r="2" spans="1:8" x14ac:dyDescent="0.25">
      <c r="A2" s="22" t="s">
        <v>60</v>
      </c>
      <c r="B2"/>
      <c r="C2"/>
      <c r="D2"/>
      <c r="E2"/>
      <c r="F2"/>
      <c r="G2"/>
      <c r="H2"/>
    </row>
    <row r="3" spans="1:8" x14ac:dyDescent="0.25">
      <c r="A3" t="s">
        <v>51</v>
      </c>
      <c r="B3"/>
      <c r="C3"/>
      <c r="D3"/>
      <c r="E3"/>
      <c r="F3"/>
      <c r="G3"/>
      <c r="H3"/>
    </row>
    <row r="4" spans="1:8" s="5" customFormat="1" x14ac:dyDescent="0.25">
      <c r="A4"/>
      <c r="B4">
        <v>2012</v>
      </c>
      <c r="C4">
        <v>2013</v>
      </c>
      <c r="D4">
        <v>2014</v>
      </c>
      <c r="E4">
        <v>2016</v>
      </c>
      <c r="F4">
        <v>2017</v>
      </c>
      <c r="G4">
        <v>2018</v>
      </c>
      <c r="H4">
        <v>2019</v>
      </c>
    </row>
    <row r="5" spans="1:8" x14ac:dyDescent="0.25">
      <c r="A5" s="27" t="s">
        <v>61</v>
      </c>
      <c r="B5" s="1">
        <v>754055862</v>
      </c>
      <c r="C5" s="1">
        <v>804838196</v>
      </c>
      <c r="D5" s="1">
        <v>892117388</v>
      </c>
      <c r="E5" s="1">
        <v>1476900359</v>
      </c>
      <c r="F5" s="1">
        <v>1153659512</v>
      </c>
      <c r="G5" s="1">
        <v>1241669839</v>
      </c>
      <c r="H5" s="1">
        <v>1351726641</v>
      </c>
    </row>
    <row r="6" spans="1:8" x14ac:dyDescent="0.25">
      <c r="A6" t="s">
        <v>6</v>
      </c>
      <c r="B6" s="8">
        <v>606025120</v>
      </c>
      <c r="C6" s="8">
        <v>641609200</v>
      </c>
      <c r="D6" s="8">
        <v>710248930</v>
      </c>
      <c r="E6" s="8">
        <v>1175763355</v>
      </c>
      <c r="F6" s="1">
        <v>917323405</v>
      </c>
      <c r="G6" s="1">
        <v>987887727</v>
      </c>
      <c r="H6" s="1">
        <v>1075443307</v>
      </c>
    </row>
    <row r="7" spans="1:8" x14ac:dyDescent="0.25">
      <c r="A7" s="27" t="s">
        <v>4</v>
      </c>
      <c r="B7" s="2">
        <f>B5-B6</f>
        <v>148030742</v>
      </c>
      <c r="C7" s="2">
        <f t="shared" ref="C7:F7" si="0">C5-C6</f>
        <v>163228996</v>
      </c>
      <c r="D7" s="2">
        <f t="shared" si="0"/>
        <v>181868458</v>
      </c>
      <c r="E7" s="2">
        <f t="shared" si="0"/>
        <v>301137004</v>
      </c>
      <c r="F7" s="2">
        <f t="shared" si="0"/>
        <v>236336107</v>
      </c>
      <c r="G7" s="2">
        <f t="shared" ref="G7:H7" si="1">G5-G6</f>
        <v>253782112</v>
      </c>
      <c r="H7" s="2">
        <f t="shared" si="1"/>
        <v>276283334</v>
      </c>
    </row>
    <row r="8" spans="1:8" x14ac:dyDescent="0.25">
      <c r="A8" s="28"/>
      <c r="B8" s="2"/>
      <c r="C8" s="2"/>
      <c r="D8" s="2"/>
      <c r="E8" s="2"/>
    </row>
    <row r="9" spans="1:8" x14ac:dyDescent="0.25">
      <c r="A9" s="27" t="s">
        <v>62</v>
      </c>
      <c r="B9" s="2">
        <f>SUM(B10:B13)</f>
        <v>109086902</v>
      </c>
      <c r="C9" s="2">
        <f t="shared" ref="C9:H9" si="2">SUM(C10:C13)</f>
        <v>121922529</v>
      </c>
      <c r="D9" s="2">
        <f t="shared" si="2"/>
        <v>139053032</v>
      </c>
      <c r="E9" s="2">
        <f t="shared" si="2"/>
        <v>222362282</v>
      </c>
      <c r="F9" s="2">
        <f t="shared" si="2"/>
        <v>179172638</v>
      </c>
      <c r="G9" s="2">
        <f t="shared" si="2"/>
        <v>200667274</v>
      </c>
      <c r="H9" s="2">
        <f t="shared" si="2"/>
        <v>222430134</v>
      </c>
    </row>
    <row r="10" spans="1:8" x14ac:dyDescent="0.25">
      <c r="A10" s="3" t="s">
        <v>15</v>
      </c>
      <c r="B10" s="3">
        <v>12596880</v>
      </c>
      <c r="C10" s="3">
        <v>16490885</v>
      </c>
      <c r="D10" s="3">
        <v>21182388</v>
      </c>
      <c r="E10" s="3">
        <v>39786920</v>
      </c>
      <c r="F10" s="9">
        <v>35326373</v>
      </c>
      <c r="G10" s="9">
        <v>40337577</v>
      </c>
      <c r="H10" s="9">
        <v>45235220</v>
      </c>
    </row>
    <row r="11" spans="1:8" x14ac:dyDescent="0.25">
      <c r="A11" s="3" t="s">
        <v>14</v>
      </c>
      <c r="B11" s="3">
        <v>36101836</v>
      </c>
      <c r="C11" s="3">
        <v>43932321</v>
      </c>
      <c r="D11" s="3">
        <v>57944637</v>
      </c>
      <c r="E11" s="3">
        <v>73963732</v>
      </c>
      <c r="F11" s="9">
        <v>66349049</v>
      </c>
      <c r="G11" s="9">
        <v>75012586</v>
      </c>
      <c r="H11" s="9">
        <v>83046435</v>
      </c>
    </row>
    <row r="12" spans="1:8" x14ac:dyDescent="0.25">
      <c r="A12" s="3" t="s">
        <v>35</v>
      </c>
      <c r="B12" s="3">
        <v>0</v>
      </c>
      <c r="C12" s="3">
        <v>0</v>
      </c>
      <c r="D12" s="3">
        <v>0</v>
      </c>
      <c r="E12" s="1">
        <v>40152421</v>
      </c>
      <c r="F12" s="9">
        <v>37907851</v>
      </c>
      <c r="G12" s="9">
        <v>44506489</v>
      </c>
      <c r="H12" s="9">
        <v>48744254</v>
      </c>
    </row>
    <row r="13" spans="1:8" x14ac:dyDescent="0.25">
      <c r="A13" s="3" t="s">
        <v>12</v>
      </c>
      <c r="B13" s="3">
        <v>60388186</v>
      </c>
      <c r="C13" s="1">
        <v>61499323</v>
      </c>
      <c r="D13" s="1">
        <v>59926007</v>
      </c>
      <c r="E13" s="1">
        <v>68459209</v>
      </c>
      <c r="F13" s="4">
        <v>39589365</v>
      </c>
      <c r="G13" s="4">
        <v>40810622</v>
      </c>
      <c r="H13" s="4">
        <v>45404225</v>
      </c>
    </row>
    <row r="14" spans="1:8" x14ac:dyDescent="0.25">
      <c r="A14" s="3"/>
      <c r="B14" s="3"/>
      <c r="F14" s="3"/>
      <c r="G14" s="3"/>
      <c r="H14" s="3"/>
    </row>
    <row r="15" spans="1:8" x14ac:dyDescent="0.25">
      <c r="A15" s="27" t="s">
        <v>5</v>
      </c>
      <c r="B15" s="2">
        <f>B7-B9</f>
        <v>38943840</v>
      </c>
      <c r="C15" s="2">
        <f t="shared" ref="C15:H15" si="3">C7-C9</f>
        <v>41306467</v>
      </c>
      <c r="D15" s="2">
        <f t="shared" si="3"/>
        <v>42815426</v>
      </c>
      <c r="E15" s="2">
        <f t="shared" si="3"/>
        <v>78774722</v>
      </c>
      <c r="F15" s="2">
        <f t="shared" si="3"/>
        <v>57163469</v>
      </c>
      <c r="G15" s="2">
        <f t="shared" si="3"/>
        <v>53114838</v>
      </c>
      <c r="H15" s="2">
        <f t="shared" si="3"/>
        <v>53853200</v>
      </c>
    </row>
    <row r="16" spans="1:8" x14ac:dyDescent="0.25">
      <c r="A16" s="29" t="s">
        <v>63</v>
      </c>
      <c r="B16" s="2">
        <f>SUM(B17)</f>
        <v>0</v>
      </c>
      <c r="C16" s="2">
        <f t="shared" ref="C16:H16" si="4">SUM(C17)</f>
        <v>0</v>
      </c>
      <c r="D16" s="2">
        <f t="shared" si="4"/>
        <v>0</v>
      </c>
      <c r="E16" s="2">
        <f t="shared" si="4"/>
        <v>0</v>
      </c>
      <c r="F16" s="2">
        <f t="shared" si="4"/>
        <v>0</v>
      </c>
      <c r="G16" s="2">
        <f t="shared" si="4"/>
        <v>2341752</v>
      </c>
      <c r="H16" s="2">
        <f t="shared" si="4"/>
        <v>1356227</v>
      </c>
    </row>
    <row r="17" spans="1:8" x14ac:dyDescent="0.25">
      <c r="A17" s="3" t="s">
        <v>42</v>
      </c>
      <c r="B17" s="3"/>
      <c r="C17" s="3"/>
      <c r="D17" s="3"/>
      <c r="E17" s="3"/>
      <c r="F17" s="3"/>
      <c r="G17" s="4">
        <v>2341752</v>
      </c>
      <c r="H17" s="4">
        <v>1356227</v>
      </c>
    </row>
    <row r="19" spans="1:8" x14ac:dyDescent="0.25">
      <c r="A19" s="27" t="s">
        <v>64</v>
      </c>
      <c r="B19" s="2">
        <f>B15+B16</f>
        <v>38943840</v>
      </c>
      <c r="C19" s="2">
        <f t="shared" ref="C19:H19" si="5">C15+C16</f>
        <v>41306467</v>
      </c>
      <c r="D19" s="2">
        <f t="shared" si="5"/>
        <v>42815426</v>
      </c>
      <c r="E19" s="2">
        <f t="shared" si="5"/>
        <v>78774722</v>
      </c>
      <c r="F19" s="2">
        <f t="shared" si="5"/>
        <v>57163469</v>
      </c>
      <c r="G19" s="2">
        <f t="shared" si="5"/>
        <v>55456590</v>
      </c>
      <c r="H19" s="2">
        <f t="shared" si="5"/>
        <v>55209427</v>
      </c>
    </row>
    <row r="20" spans="1:8" x14ac:dyDescent="0.25">
      <c r="B20" s="10"/>
      <c r="C20" s="10"/>
      <c r="D20" s="10"/>
      <c r="E20" s="2"/>
      <c r="F20" s="2"/>
      <c r="G20" s="2"/>
      <c r="H20" s="2"/>
    </row>
    <row r="21" spans="1:8" x14ac:dyDescent="0.25">
      <c r="A21" s="1" t="s">
        <v>20</v>
      </c>
      <c r="B21" s="11">
        <v>1947192</v>
      </c>
      <c r="C21" s="11">
        <v>1966975</v>
      </c>
      <c r="D21" s="11">
        <v>2038830</v>
      </c>
      <c r="E21" s="3">
        <v>3751177</v>
      </c>
      <c r="F21" s="3">
        <v>2722070</v>
      </c>
      <c r="G21" s="3">
        <v>2640790</v>
      </c>
      <c r="H21" s="3">
        <v>2629020</v>
      </c>
    </row>
    <row r="22" spans="1:8" x14ac:dyDescent="0.25">
      <c r="B22" s="10"/>
      <c r="C22" s="10"/>
      <c r="D22" s="10"/>
      <c r="E22" s="2"/>
      <c r="F22" s="2"/>
      <c r="G22" s="2"/>
      <c r="H22" s="2"/>
    </row>
    <row r="23" spans="1:8" x14ac:dyDescent="0.25">
      <c r="A23" s="27" t="s">
        <v>65</v>
      </c>
      <c r="B23" s="10">
        <f>B19-B21</f>
        <v>36996648</v>
      </c>
      <c r="C23" s="10">
        <f t="shared" ref="C23:F23" si="6">C19-C21</f>
        <v>39339492</v>
      </c>
      <c r="D23" s="10">
        <f t="shared" si="6"/>
        <v>40776596</v>
      </c>
      <c r="E23" s="10">
        <f t="shared" si="6"/>
        <v>75023545</v>
      </c>
      <c r="F23" s="10">
        <f t="shared" si="6"/>
        <v>54441399</v>
      </c>
      <c r="G23" s="10">
        <f t="shared" ref="G23:H23" si="7">G19-G21</f>
        <v>52815800</v>
      </c>
      <c r="H23" s="10">
        <f t="shared" si="7"/>
        <v>52580407</v>
      </c>
    </row>
    <row r="24" spans="1:8" x14ac:dyDescent="0.25">
      <c r="B24" s="10"/>
      <c r="C24" s="10"/>
      <c r="D24" s="10"/>
      <c r="E24" s="2"/>
      <c r="F24" s="2"/>
      <c r="G24" s="2"/>
      <c r="H24" s="2"/>
    </row>
    <row r="25" spans="1:8" x14ac:dyDescent="0.25">
      <c r="A25" s="24" t="s">
        <v>66</v>
      </c>
      <c r="B25" s="10">
        <f>SUM(B26:B27)</f>
        <v>-8659243</v>
      </c>
      <c r="C25" s="10">
        <f t="shared" ref="C25:F25" si="8">SUM(C26:C27)</f>
        <v>-10897295</v>
      </c>
      <c r="D25" s="10">
        <f t="shared" si="8"/>
        <v>-8753353</v>
      </c>
      <c r="E25" s="10">
        <f t="shared" si="8"/>
        <v>-19971061</v>
      </c>
      <c r="F25" s="10">
        <f t="shared" si="8"/>
        <v>-15243709</v>
      </c>
      <c r="G25" s="10">
        <f t="shared" ref="G25:H25" si="9">SUM(G26:G27)</f>
        <v>-13864148</v>
      </c>
      <c r="H25" s="10">
        <f t="shared" si="9"/>
        <v>-13520102</v>
      </c>
    </row>
    <row r="26" spans="1:8" x14ac:dyDescent="0.25">
      <c r="A26" s="3" t="s">
        <v>43</v>
      </c>
      <c r="B26" s="11">
        <v>-44436</v>
      </c>
      <c r="C26" s="3">
        <v>182268</v>
      </c>
      <c r="D26" s="11">
        <v>2809632</v>
      </c>
      <c r="E26" s="3">
        <v>325982</v>
      </c>
      <c r="F26" s="1">
        <v>-266617</v>
      </c>
      <c r="G26" s="3">
        <v>176153</v>
      </c>
      <c r="H26" s="3">
        <v>136460</v>
      </c>
    </row>
    <row r="27" spans="1:8" x14ac:dyDescent="0.25">
      <c r="A27" s="3" t="s">
        <v>16</v>
      </c>
      <c r="B27" s="11">
        <v>-8614807</v>
      </c>
      <c r="C27" s="3">
        <v>-11079563</v>
      </c>
      <c r="D27" s="11">
        <v>-11562985</v>
      </c>
      <c r="E27" s="3">
        <v>-20297043</v>
      </c>
      <c r="F27" s="3">
        <v>-14977092</v>
      </c>
      <c r="G27" s="3">
        <v>-14040301</v>
      </c>
      <c r="H27" s="3">
        <v>-13656562</v>
      </c>
    </row>
    <row r="28" spans="1:8" x14ac:dyDescent="0.25">
      <c r="B28" s="11"/>
      <c r="C28" s="3"/>
      <c r="D28" s="11"/>
      <c r="E28" s="3"/>
      <c r="F28" s="3"/>
      <c r="G28" s="3"/>
      <c r="H28" s="3"/>
    </row>
    <row r="29" spans="1:8" x14ac:dyDescent="0.25">
      <c r="A29" s="27" t="s">
        <v>67</v>
      </c>
      <c r="B29" s="12">
        <f>B23+B25</f>
        <v>28337405</v>
      </c>
      <c r="C29" s="12">
        <f t="shared" ref="C29:F29" si="10">C23+C25</f>
        <v>28442197</v>
      </c>
      <c r="D29" s="12">
        <f t="shared" si="10"/>
        <v>32023243</v>
      </c>
      <c r="E29" s="12">
        <f t="shared" si="10"/>
        <v>55052484</v>
      </c>
      <c r="F29" s="12">
        <f t="shared" si="10"/>
        <v>39197690</v>
      </c>
      <c r="G29" s="12">
        <f t="shared" ref="G29:H29" si="11">G23+G25</f>
        <v>38951652</v>
      </c>
      <c r="H29" s="12">
        <f t="shared" si="11"/>
        <v>39060305</v>
      </c>
    </row>
    <row r="30" spans="1:8" x14ac:dyDescent="0.25">
      <c r="A30" s="28"/>
      <c r="B30" s="10"/>
      <c r="C30" s="10"/>
      <c r="D30" s="10"/>
      <c r="E30" s="10"/>
      <c r="F30" s="10"/>
      <c r="G30" s="10"/>
      <c r="H30" s="10"/>
    </row>
    <row r="31" spans="1:8" s="7" customFormat="1" x14ac:dyDescent="0.25">
      <c r="A31" s="27" t="s">
        <v>68</v>
      </c>
      <c r="B31" s="14">
        <f>B29/('1'!B37/10)</f>
        <v>2.8337405000000002</v>
      </c>
      <c r="C31" s="14">
        <f>C29/('1'!C37/10)</f>
        <v>2.8442197</v>
      </c>
      <c r="D31" s="14">
        <f>D29/('1'!D37/10)</f>
        <v>3.2023242999999999</v>
      </c>
      <c r="E31" s="14">
        <f>E29/('1'!E37/10)</f>
        <v>5.5052484000000002</v>
      </c>
      <c r="F31" s="14">
        <f>F29/('1'!F37/10)</f>
        <v>3.9197690000000001</v>
      </c>
      <c r="G31" s="14">
        <f>G29/('1'!G37/10)</f>
        <v>3.8951652000000001</v>
      </c>
      <c r="H31" s="14">
        <f>H29/('1'!H37/10)</f>
        <v>3.9060305</v>
      </c>
    </row>
    <row r="32" spans="1:8" x14ac:dyDescent="0.25">
      <c r="A32" s="29" t="s">
        <v>69</v>
      </c>
      <c r="B32" s="1">
        <f>'1'!B37/10</f>
        <v>10000000</v>
      </c>
      <c r="C32" s="1">
        <f>'1'!C37/10</f>
        <v>10000000</v>
      </c>
      <c r="D32" s="1">
        <f>'1'!D37/10</f>
        <v>10000000</v>
      </c>
      <c r="E32" s="1">
        <f>'1'!E37/10</f>
        <v>10000000</v>
      </c>
      <c r="F32" s="1">
        <f>'1'!F37/10</f>
        <v>10000000</v>
      </c>
      <c r="G32" s="1">
        <f>'1'!G37/10</f>
        <v>10000000</v>
      </c>
      <c r="H32" s="1">
        <f>'1'!H37/10</f>
        <v>10000000</v>
      </c>
    </row>
    <row r="54" spans="1:2" x14ac:dyDescent="0.25">
      <c r="A54" s="13"/>
      <c r="B54" s="1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33"/>
  <sheetViews>
    <sheetView tabSelected="1" workbookViewId="0">
      <pane xSplit="1" ySplit="4" topLeftCell="B17" activePane="bottomRight" state="frozen"/>
      <selection pane="topRight" activeCell="B1" sqref="B1"/>
      <selection pane="bottomLeft" activeCell="A6" sqref="A6"/>
      <selection pane="bottomRight" activeCell="L29" sqref="L29"/>
    </sheetView>
  </sheetViews>
  <sheetFormatPr defaultRowHeight="15" x14ac:dyDescent="0.25"/>
  <cols>
    <col min="1" max="1" width="38.28515625" style="1" customWidth="1"/>
    <col min="2" max="4" width="14.7109375" style="1" bestFit="1" customWidth="1"/>
    <col min="5" max="5" width="15" style="1" bestFit="1" customWidth="1"/>
    <col min="6" max="6" width="14.7109375" style="1" bestFit="1" customWidth="1"/>
    <col min="7" max="8" width="14.28515625" style="1" bestFit="1" customWidth="1"/>
    <col min="9" max="16384" width="9.140625" style="1"/>
  </cols>
  <sheetData>
    <row r="1" spans="1:8" x14ac:dyDescent="0.25">
      <c r="A1" s="22" t="s">
        <v>24</v>
      </c>
      <c r="B1"/>
      <c r="C1"/>
      <c r="D1"/>
      <c r="E1"/>
      <c r="F1"/>
      <c r="G1"/>
      <c r="H1"/>
    </row>
    <row r="2" spans="1:8" x14ac:dyDescent="0.25">
      <c r="A2" s="22" t="s">
        <v>70</v>
      </c>
      <c r="B2"/>
      <c r="C2"/>
      <c r="D2"/>
      <c r="E2"/>
      <c r="F2"/>
      <c r="G2"/>
      <c r="H2"/>
    </row>
    <row r="3" spans="1:8" x14ac:dyDescent="0.25">
      <c r="A3" t="s">
        <v>51</v>
      </c>
      <c r="B3"/>
      <c r="C3"/>
      <c r="D3"/>
      <c r="E3"/>
      <c r="F3"/>
      <c r="G3"/>
      <c r="H3"/>
    </row>
    <row r="4" spans="1:8" s="5" customFormat="1" x14ac:dyDescent="0.25">
      <c r="A4"/>
      <c r="B4">
        <v>2012</v>
      </c>
      <c r="C4">
        <v>2013</v>
      </c>
      <c r="D4">
        <v>2014</v>
      </c>
      <c r="E4">
        <v>2016</v>
      </c>
      <c r="F4">
        <v>2017</v>
      </c>
      <c r="G4">
        <v>2018</v>
      </c>
      <c r="H4">
        <v>2019</v>
      </c>
    </row>
    <row r="5" spans="1:8" x14ac:dyDescent="0.25">
      <c r="A5" s="27" t="s">
        <v>71</v>
      </c>
    </row>
    <row r="6" spans="1:8" x14ac:dyDescent="0.25">
      <c r="A6" s="1" t="s">
        <v>21</v>
      </c>
      <c r="B6" s="1">
        <v>759693480</v>
      </c>
      <c r="C6" s="1">
        <v>805019480</v>
      </c>
      <c r="D6" s="1">
        <v>893202418</v>
      </c>
      <c r="E6" s="1">
        <v>1484446425</v>
      </c>
      <c r="F6" s="1">
        <v>1159203155</v>
      </c>
      <c r="G6" s="1">
        <v>1245189191</v>
      </c>
      <c r="H6" s="1">
        <v>1353059604</v>
      </c>
    </row>
    <row r="7" spans="1:8" x14ac:dyDescent="0.25">
      <c r="A7" s="3" t="s">
        <v>22</v>
      </c>
      <c r="B7" s="1">
        <v>-673037568</v>
      </c>
      <c r="C7" s="1">
        <v>-712670047</v>
      </c>
      <c r="D7" s="1">
        <v>-777311290</v>
      </c>
      <c r="E7" s="1">
        <v>-1056391603</v>
      </c>
      <c r="F7" s="1">
        <v>-774468050</v>
      </c>
      <c r="G7" s="1">
        <v>-830682823</v>
      </c>
      <c r="H7" s="1">
        <v>-909515414</v>
      </c>
    </row>
    <row r="8" spans="1:8" x14ac:dyDescent="0.25">
      <c r="A8" s="3" t="s">
        <v>36</v>
      </c>
      <c r="B8" s="1">
        <v>0</v>
      </c>
      <c r="C8" s="1">
        <v>0</v>
      </c>
      <c r="D8" s="1">
        <v>0</v>
      </c>
      <c r="E8" s="1">
        <v>-325078539</v>
      </c>
      <c r="F8" s="1">
        <v>-262901930</v>
      </c>
      <c r="G8" s="1">
        <v>-286815679</v>
      </c>
      <c r="H8" s="1">
        <v>-346493632</v>
      </c>
    </row>
    <row r="9" spans="1:8" x14ac:dyDescent="0.25">
      <c r="A9" s="3" t="s">
        <v>37</v>
      </c>
      <c r="B9" s="1">
        <v>0</v>
      </c>
      <c r="C9" s="1">
        <v>0</v>
      </c>
      <c r="D9" s="1">
        <v>0</v>
      </c>
      <c r="E9" s="1">
        <v>76489</v>
      </c>
      <c r="F9" s="1">
        <v>-39115091</v>
      </c>
      <c r="G9" s="1">
        <v>-60000</v>
      </c>
    </row>
    <row r="10" spans="1:8" x14ac:dyDescent="0.25">
      <c r="A10" s="3" t="s">
        <v>32</v>
      </c>
      <c r="B10" s="1">
        <v>-59735929</v>
      </c>
      <c r="C10" s="1">
        <v>-60506930</v>
      </c>
      <c r="D10" s="1">
        <v>-59800801</v>
      </c>
      <c r="E10" s="1">
        <v>-64440368</v>
      </c>
      <c r="F10" s="9">
        <v>-14865178</v>
      </c>
      <c r="G10" s="1">
        <v>-40706982</v>
      </c>
      <c r="H10" s="1">
        <v>-45577288</v>
      </c>
    </row>
    <row r="11" spans="1:8" x14ac:dyDescent="0.25">
      <c r="A11" s="3" t="s">
        <v>17</v>
      </c>
      <c r="B11" s="1">
        <v>-7448519</v>
      </c>
      <c r="C11" s="1">
        <v>-6579755</v>
      </c>
      <c r="D11" s="1">
        <v>-11722645</v>
      </c>
      <c r="E11" s="1">
        <v>-21647497</v>
      </c>
      <c r="F11" s="9">
        <v>0</v>
      </c>
      <c r="G11" s="1">
        <v>-7996075</v>
      </c>
      <c r="H11" s="1">
        <v>-15475709</v>
      </c>
    </row>
    <row r="12" spans="1:8" ht="15.75" x14ac:dyDescent="0.25">
      <c r="A12" s="30"/>
      <c r="B12" s="15">
        <f>SUM(B6:B11)</f>
        <v>19471464</v>
      </c>
      <c r="C12" s="15">
        <f t="shared" ref="C12:H12" si="0">SUM(C6:C11)</f>
        <v>25262748</v>
      </c>
      <c r="D12" s="15">
        <f t="shared" si="0"/>
        <v>44367682</v>
      </c>
      <c r="E12" s="15">
        <f t="shared" si="0"/>
        <v>16964907</v>
      </c>
      <c r="F12" s="15">
        <f t="shared" si="0"/>
        <v>67852906</v>
      </c>
      <c r="G12" s="15">
        <f t="shared" si="0"/>
        <v>78927632</v>
      </c>
      <c r="H12" s="15">
        <f t="shared" si="0"/>
        <v>35997561</v>
      </c>
    </row>
    <row r="13" spans="1:8" ht="15.75" x14ac:dyDescent="0.25">
      <c r="A13" s="30"/>
    </row>
    <row r="14" spans="1:8" x14ac:dyDescent="0.25">
      <c r="A14" s="27" t="s">
        <v>72</v>
      </c>
    </row>
    <row r="15" spans="1:8" x14ac:dyDescent="0.25">
      <c r="A15" s="16" t="s">
        <v>38</v>
      </c>
      <c r="B15" s="1">
        <v>-2080000</v>
      </c>
      <c r="C15" s="1">
        <v>0</v>
      </c>
      <c r="D15" s="1">
        <v>-6390676</v>
      </c>
      <c r="E15" s="1">
        <v>-6728405</v>
      </c>
      <c r="F15" s="1">
        <v>-26260391</v>
      </c>
    </row>
    <row r="16" spans="1:8" x14ac:dyDescent="0.25">
      <c r="A16" s="18" t="s">
        <v>44</v>
      </c>
      <c r="G16" s="1">
        <v>-319247</v>
      </c>
    </row>
    <row r="17" spans="1:8" x14ac:dyDescent="0.25">
      <c r="A17" s="16" t="s">
        <v>34</v>
      </c>
      <c r="B17" s="1">
        <v>0</v>
      </c>
      <c r="C17" s="1">
        <v>0</v>
      </c>
      <c r="D17" s="1">
        <v>-10452069</v>
      </c>
      <c r="E17" s="1">
        <v>0</v>
      </c>
      <c r="F17" s="1">
        <v>-11194872</v>
      </c>
    </row>
    <row r="18" spans="1:8" x14ac:dyDescent="0.25">
      <c r="A18" s="28"/>
      <c r="B18" s="15">
        <f>SUM(B15:B17)</f>
        <v>-2080000</v>
      </c>
      <c r="C18" s="15">
        <f t="shared" ref="C18:H18" si="1">SUM(C15:C17)</f>
        <v>0</v>
      </c>
      <c r="D18" s="15">
        <f t="shared" si="1"/>
        <v>-16842745</v>
      </c>
      <c r="E18" s="15">
        <f t="shared" si="1"/>
        <v>-6728405</v>
      </c>
      <c r="F18" s="15">
        <f t="shared" si="1"/>
        <v>-37455263</v>
      </c>
      <c r="G18" s="15">
        <f t="shared" si="1"/>
        <v>-319247</v>
      </c>
      <c r="H18" s="15">
        <f t="shared" si="1"/>
        <v>0</v>
      </c>
    </row>
    <row r="19" spans="1:8" x14ac:dyDescent="0.25">
      <c r="A19"/>
    </row>
    <row r="20" spans="1:8" x14ac:dyDescent="0.25">
      <c r="A20" s="27" t="s">
        <v>73</v>
      </c>
    </row>
    <row r="21" spans="1:8" x14ac:dyDescent="0.25">
      <c r="A21" s="3" t="s">
        <v>33</v>
      </c>
      <c r="B21" s="3">
        <v>11607821</v>
      </c>
      <c r="C21" s="3">
        <v>-92517907</v>
      </c>
      <c r="D21" s="3">
        <v>18416259</v>
      </c>
      <c r="E21" s="3">
        <v>47392798</v>
      </c>
      <c r="F21" s="3">
        <v>-32020391</v>
      </c>
    </row>
    <row r="22" spans="1:8" x14ac:dyDescent="0.25">
      <c r="A22" s="3" t="s">
        <v>29</v>
      </c>
      <c r="B22" s="3">
        <v>-1006066</v>
      </c>
      <c r="C22" s="3">
        <v>-138181</v>
      </c>
      <c r="D22" s="3">
        <v>-220000</v>
      </c>
      <c r="E22" s="3">
        <v>0</v>
      </c>
      <c r="F22" s="3">
        <v>0</v>
      </c>
    </row>
    <row r="23" spans="1:8" x14ac:dyDescent="0.25">
      <c r="A23" s="3" t="s">
        <v>45</v>
      </c>
      <c r="B23" s="3"/>
      <c r="C23" s="3"/>
      <c r="D23" s="3"/>
      <c r="E23" s="3"/>
      <c r="F23" s="3"/>
      <c r="G23" s="1">
        <v>3816277</v>
      </c>
      <c r="H23" s="1">
        <v>-57287614</v>
      </c>
    </row>
    <row r="24" spans="1:8" x14ac:dyDescent="0.25">
      <c r="A24" s="3" t="s">
        <v>23</v>
      </c>
      <c r="B24" s="3">
        <v>-20934830</v>
      </c>
      <c r="C24" s="3">
        <v>-20621786</v>
      </c>
      <c r="D24" s="3">
        <v>-21835225</v>
      </c>
      <c r="E24" s="3">
        <v>-31348090</v>
      </c>
      <c r="F24" s="3">
        <v>-26350399</v>
      </c>
      <c r="G24" s="1">
        <v>-23023274</v>
      </c>
      <c r="H24" s="1">
        <v>-22824353</v>
      </c>
    </row>
    <row r="25" spans="1:8" x14ac:dyDescent="0.25">
      <c r="A25" s="28"/>
      <c r="B25" s="17">
        <f>SUM(B21:B24)</f>
        <v>-10333075</v>
      </c>
      <c r="C25" s="17">
        <f t="shared" ref="C25:H25" si="2">SUM(C21:C24)</f>
        <v>-113277874</v>
      </c>
      <c r="D25" s="17">
        <f t="shared" si="2"/>
        <v>-3638966</v>
      </c>
      <c r="E25" s="17">
        <f t="shared" si="2"/>
        <v>16044708</v>
      </c>
      <c r="F25" s="17">
        <f t="shared" si="2"/>
        <v>-58370790</v>
      </c>
      <c r="G25" s="17">
        <f t="shared" si="2"/>
        <v>-19206997</v>
      </c>
      <c r="H25" s="17">
        <f t="shared" si="2"/>
        <v>-80111967</v>
      </c>
    </row>
    <row r="26" spans="1:8" x14ac:dyDescent="0.25">
      <c r="A26"/>
    </row>
    <row r="27" spans="1:8" x14ac:dyDescent="0.25">
      <c r="A27" s="28" t="s">
        <v>74</v>
      </c>
      <c r="B27" s="2">
        <f>SUM(B12,B18,B25)</f>
        <v>7058389</v>
      </c>
      <c r="C27" s="2">
        <f t="shared" ref="C27:H27" si="3">SUM(C12,C18,C25)</f>
        <v>-88015126</v>
      </c>
      <c r="D27" s="2">
        <f t="shared" si="3"/>
        <v>23885971</v>
      </c>
      <c r="E27" s="2">
        <f t="shared" si="3"/>
        <v>26281210</v>
      </c>
      <c r="F27" s="2">
        <f t="shared" si="3"/>
        <v>-27973147</v>
      </c>
      <c r="G27" s="2">
        <f t="shared" si="3"/>
        <v>59401388</v>
      </c>
      <c r="H27" s="2">
        <f t="shared" si="3"/>
        <v>-44114406</v>
      </c>
    </row>
    <row r="28" spans="1:8" x14ac:dyDescent="0.25">
      <c r="A28" s="29" t="s">
        <v>75</v>
      </c>
      <c r="B28" s="1">
        <v>17209885</v>
      </c>
      <c r="C28" s="1">
        <v>24268274</v>
      </c>
      <c r="D28" s="1">
        <v>12101966</v>
      </c>
      <c r="E28" s="1">
        <v>16324986</v>
      </c>
      <c r="F28" s="1">
        <v>42606196</v>
      </c>
      <c r="G28" s="1">
        <v>14633050</v>
      </c>
      <c r="H28" s="1">
        <v>74034438</v>
      </c>
    </row>
    <row r="29" spans="1:8" x14ac:dyDescent="0.25">
      <c r="A29" s="27" t="s">
        <v>82</v>
      </c>
      <c r="H29" s="1">
        <v>299222</v>
      </c>
    </row>
    <row r="30" spans="1:8" x14ac:dyDescent="0.25">
      <c r="A30" s="27" t="s">
        <v>76</v>
      </c>
      <c r="B30" s="2">
        <f>SUM(B27:B29)</f>
        <v>24268274</v>
      </c>
      <c r="C30" s="2">
        <f t="shared" ref="C30:H30" si="4">SUM(C27:C29)</f>
        <v>-63746852</v>
      </c>
      <c r="D30" s="2">
        <f t="shared" si="4"/>
        <v>35987937</v>
      </c>
      <c r="E30" s="2">
        <f t="shared" si="4"/>
        <v>42606196</v>
      </c>
      <c r="F30" s="2">
        <f t="shared" si="4"/>
        <v>14633049</v>
      </c>
      <c r="G30" s="2">
        <f t="shared" si="4"/>
        <v>74034438</v>
      </c>
      <c r="H30" s="2">
        <f t="shared" si="4"/>
        <v>30219254</v>
      </c>
    </row>
    <row r="31" spans="1:8" x14ac:dyDescent="0.25">
      <c r="A31"/>
      <c r="B31" s="2"/>
      <c r="C31" s="2"/>
      <c r="D31" s="2"/>
      <c r="E31" s="2"/>
      <c r="F31" s="2"/>
    </row>
    <row r="32" spans="1:8" s="7" customFormat="1" x14ac:dyDescent="0.25">
      <c r="A32" s="27" t="s">
        <v>77</v>
      </c>
      <c r="B32" s="6">
        <f>B12/('1'!B37/10)</f>
        <v>1.9471464000000001</v>
      </c>
      <c r="C32" s="6">
        <f>C12/('1'!C37/10)</f>
        <v>2.5262747999999999</v>
      </c>
      <c r="D32" s="6">
        <f>D12/('1'!D37/10)</f>
        <v>4.4367682000000004</v>
      </c>
      <c r="E32" s="6">
        <f>E12/('1'!E37/10)</f>
        <v>1.6964907</v>
      </c>
      <c r="F32" s="6">
        <f>F12/('1'!F37/10)</f>
        <v>6.7852905999999997</v>
      </c>
      <c r="G32" s="6">
        <f>G12/('1'!G37/10)</f>
        <v>7.8927632000000001</v>
      </c>
      <c r="H32" s="6">
        <f>H12/('1'!H37/10)</f>
        <v>3.5997561</v>
      </c>
    </row>
    <row r="33" spans="1:8" x14ac:dyDescent="0.25">
      <c r="A33" s="27" t="s">
        <v>78</v>
      </c>
      <c r="B33" s="1">
        <f>'1'!B37/10</f>
        <v>10000000</v>
      </c>
      <c r="C33" s="1">
        <f>'1'!C37/10</f>
        <v>10000000</v>
      </c>
      <c r="D33" s="1">
        <f>'1'!D37/10</f>
        <v>10000000</v>
      </c>
      <c r="E33" s="1">
        <f>'1'!E37/10</f>
        <v>10000000</v>
      </c>
      <c r="F33" s="1">
        <f>'1'!F37/10</f>
        <v>10000000</v>
      </c>
      <c r="G33" s="1">
        <f>'1'!G37/10</f>
        <v>10000000</v>
      </c>
      <c r="H33" s="1">
        <f>'1'!H37/10</f>
        <v>10000000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A18" sqref="A18"/>
    </sheetView>
  </sheetViews>
  <sheetFormatPr defaultRowHeight="15" x14ac:dyDescent="0.25"/>
  <cols>
    <col min="1" max="1" width="16.5703125" bestFit="1" customWidth="1"/>
  </cols>
  <sheetData>
    <row r="1" spans="1:8" s="1" customFormat="1" x14ac:dyDescent="0.25">
      <c r="A1" s="22" t="s">
        <v>24</v>
      </c>
      <c r="B1"/>
      <c r="C1"/>
      <c r="D1"/>
      <c r="E1"/>
      <c r="F1"/>
      <c r="G1"/>
      <c r="H1"/>
    </row>
    <row r="2" spans="1:8" s="1" customFormat="1" x14ac:dyDescent="0.25">
      <c r="A2" s="22" t="s">
        <v>50</v>
      </c>
      <c r="B2"/>
      <c r="C2"/>
      <c r="D2"/>
      <c r="E2"/>
      <c r="F2"/>
      <c r="G2"/>
      <c r="H2"/>
    </row>
    <row r="3" spans="1:8" s="1" customFormat="1" x14ac:dyDescent="0.25">
      <c r="A3" t="s">
        <v>51</v>
      </c>
      <c r="B3"/>
      <c r="C3"/>
      <c r="D3"/>
      <c r="E3"/>
      <c r="F3"/>
      <c r="G3"/>
    </row>
    <row r="4" spans="1:8" s="5" customFormat="1" x14ac:dyDescent="0.25">
      <c r="A4"/>
      <c r="B4">
        <v>2012</v>
      </c>
      <c r="C4">
        <v>2013</v>
      </c>
      <c r="D4">
        <v>2014</v>
      </c>
      <c r="E4">
        <v>2016</v>
      </c>
      <c r="F4">
        <v>2017</v>
      </c>
      <c r="G4">
        <v>2018</v>
      </c>
    </row>
    <row r="5" spans="1:8" x14ac:dyDescent="0.25">
      <c r="A5" t="s">
        <v>79</v>
      </c>
      <c r="B5" s="19">
        <f>'2'!B29/'1'!B16</f>
        <v>7.1862079688888733E-2</v>
      </c>
      <c r="C5" s="19">
        <f>'2'!C29/'1'!C16</f>
        <v>7.3892081105830648E-2</v>
      </c>
      <c r="D5" s="19">
        <f>'2'!D29/'1'!D16</f>
        <v>8.1262493636118829E-2</v>
      </c>
      <c r="E5" s="19">
        <f>'2'!E29/'1'!E16</f>
        <v>0.1154991756657637</v>
      </c>
      <c r="F5" s="19">
        <f>'2'!F29/'1'!F16</f>
        <v>8.443258799362377E-2</v>
      </c>
      <c r="G5" s="19">
        <f>'2'!G29/'1'!G16</f>
        <v>7.7456373444327126E-2</v>
      </c>
    </row>
    <row r="6" spans="1:8" x14ac:dyDescent="0.25">
      <c r="A6" t="s">
        <v>80</v>
      </c>
      <c r="B6" s="19">
        <f>'2'!B29/'1'!B36</f>
        <v>0.15526665605452841</v>
      </c>
      <c r="C6" s="19">
        <f>'2'!C29/'1'!C36</f>
        <v>0.14973503184532302</v>
      </c>
      <c r="D6" s="19">
        <f>'2'!D29/'1'!D36</f>
        <v>0.1601374908670366</v>
      </c>
      <c r="E6" s="19">
        <f>'2'!E29/'1'!E36</f>
        <v>0.26212234231364745</v>
      </c>
      <c r="F6" s="19">
        <f>'2'!F29/'1'!F36</f>
        <v>0.16523520286147581</v>
      </c>
      <c r="G6" s="19">
        <f>'2'!G29/'1'!G36</f>
        <v>0.15385252462312135</v>
      </c>
    </row>
    <row r="7" spans="1:8" x14ac:dyDescent="0.25">
      <c r="A7" t="s">
        <v>46</v>
      </c>
      <c r="B7" s="20">
        <v>0</v>
      </c>
      <c r="C7" s="20">
        <v>0</v>
      </c>
      <c r="D7" s="20">
        <v>0</v>
      </c>
      <c r="E7" s="20">
        <v>0</v>
      </c>
      <c r="F7" s="20">
        <v>0</v>
      </c>
      <c r="G7" s="20">
        <v>0</v>
      </c>
    </row>
    <row r="8" spans="1:8" x14ac:dyDescent="0.25">
      <c r="A8" t="s">
        <v>47</v>
      </c>
      <c r="B8" s="21">
        <f>'1'!B10/'1'!B23</f>
        <v>1.5919855196361428</v>
      </c>
      <c r="C8" s="21">
        <f>'1'!C10/'1'!C23</f>
        <v>1.7326603971319172</v>
      </c>
      <c r="D8" s="21">
        <f>'1'!D10/'1'!D23</f>
        <v>1.7332964497083065</v>
      </c>
      <c r="E8" s="21">
        <f>'1'!E10/'1'!E23</f>
        <v>1.6052039863702612</v>
      </c>
      <c r="F8" s="21">
        <f>'1'!F10/'1'!F23</f>
        <v>1.7252589254036921</v>
      </c>
      <c r="G8" s="21">
        <f>'1'!G10/'1'!G23</f>
        <v>1.7758976325331115</v>
      </c>
    </row>
    <row r="9" spans="1:8" x14ac:dyDescent="0.25">
      <c r="A9" t="s">
        <v>48</v>
      </c>
      <c r="B9" s="19">
        <f>'2'!B29/'2'!B5</f>
        <v>3.757998104389778E-2</v>
      </c>
      <c r="C9" s="19">
        <f>'2'!C29/'2'!C5</f>
        <v>3.5339024839223708E-2</v>
      </c>
      <c r="D9" s="19">
        <f>'2'!D29/'2'!D5</f>
        <v>3.589577272088771E-2</v>
      </c>
      <c r="E9" s="19">
        <f>'2'!E29/'2'!E5</f>
        <v>3.7275692746987818E-2</v>
      </c>
      <c r="F9" s="19">
        <f>'2'!F29/'2'!F5</f>
        <v>3.397682729807025E-2</v>
      </c>
      <c r="G9" s="19">
        <f>'2'!G29/'2'!G5</f>
        <v>3.1370377838419894E-2</v>
      </c>
    </row>
    <row r="10" spans="1:8" x14ac:dyDescent="0.25">
      <c r="A10" t="s">
        <v>49</v>
      </c>
      <c r="B10" s="19">
        <f>'2'!B15/'2'!B5</f>
        <v>5.1645828860355708E-2</v>
      </c>
      <c r="C10" s="19">
        <f>'2'!C15/'2'!C5</f>
        <v>5.1322697164834855E-2</v>
      </c>
      <c r="D10" s="19">
        <f>'2'!D15/'2'!D5</f>
        <v>4.799304057505939E-2</v>
      </c>
      <c r="E10" s="19">
        <f>'2'!E15/'2'!E5</f>
        <v>5.3337871793421372E-2</v>
      </c>
      <c r="F10" s="19">
        <f>'2'!F15/'2'!F5</f>
        <v>4.9549688105895842E-2</v>
      </c>
      <c r="G10" s="19">
        <f>'2'!G15/'2'!G5</f>
        <v>4.2776941447476041E-2</v>
      </c>
    </row>
    <row r="11" spans="1:8" x14ac:dyDescent="0.25">
      <c r="A11" t="s">
        <v>81</v>
      </c>
      <c r="B11" s="19">
        <f>'2'!B29/('1'!B36)</f>
        <v>0.15526665605452841</v>
      </c>
      <c r="C11" s="19">
        <f>'2'!C29/('1'!C36)</f>
        <v>0.14973503184532302</v>
      </c>
      <c r="D11" s="19">
        <f>'2'!D29/('1'!D36)</f>
        <v>0.1601374908670366</v>
      </c>
      <c r="E11" s="19">
        <f>'2'!E29/('1'!E36)</f>
        <v>0.26212234231364745</v>
      </c>
      <c r="F11" s="19">
        <f>'2'!F29/('1'!F36)</f>
        <v>0.16523520286147581</v>
      </c>
      <c r="G11" s="19">
        <f>'2'!G29/('1'!G36)</f>
        <v>0.15385252462312135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Ratio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Saikat Barua</dc:creator>
  <cp:lastModifiedBy>Anik</cp:lastModifiedBy>
  <dcterms:created xsi:type="dcterms:W3CDTF">2017-04-17T04:07:28Z</dcterms:created>
  <dcterms:modified xsi:type="dcterms:W3CDTF">2020-04-11T14:43:47Z</dcterms:modified>
</cp:coreProperties>
</file>