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C33" i="2" l="1"/>
  <c r="D33" i="2"/>
  <c r="E33" i="2"/>
  <c r="F33" i="2"/>
  <c r="G33" i="2"/>
  <c r="B33" i="2"/>
  <c r="D34" i="2"/>
  <c r="G31" i="1" l="1"/>
  <c r="E12" i="2"/>
  <c r="F24" i="1"/>
  <c r="F16" i="1"/>
  <c r="F15" i="1"/>
  <c r="G15" i="1"/>
  <c r="E31" i="1"/>
  <c r="F31" i="1" l="1"/>
  <c r="F19" i="2"/>
  <c r="G44" i="1"/>
  <c r="G16" i="1"/>
  <c r="G24" i="1"/>
  <c r="G9" i="1"/>
  <c r="G35" i="3" l="1"/>
  <c r="G34" i="3"/>
  <c r="G32" i="3"/>
  <c r="G30" i="3"/>
  <c r="G28" i="3"/>
  <c r="G18" i="3"/>
  <c r="G9" i="3"/>
  <c r="G39" i="2"/>
  <c r="G19" i="2"/>
  <c r="G12" i="2"/>
  <c r="G17" i="2" s="1"/>
  <c r="F12" i="2"/>
  <c r="G32" i="2" l="1"/>
  <c r="G36" i="2" s="1"/>
  <c r="G38" i="2" s="1"/>
  <c r="H47" i="1"/>
  <c r="H44" i="1"/>
  <c r="H24" i="1"/>
  <c r="D24" i="1"/>
  <c r="H16" i="1"/>
  <c r="H9" i="1"/>
  <c r="H15" i="1" s="1"/>
  <c r="H46" i="1" s="1"/>
  <c r="H31" i="1" l="1"/>
  <c r="D11" i="4"/>
  <c r="E11" i="4"/>
  <c r="F11" i="4"/>
  <c r="B12" i="2"/>
  <c r="B17" i="2"/>
  <c r="B9" i="3" l="1"/>
  <c r="D47" i="1"/>
  <c r="E47" i="1"/>
  <c r="F47" i="1"/>
  <c r="G47" i="1"/>
  <c r="C47" i="1"/>
  <c r="D7" i="4" l="1"/>
  <c r="E7" i="4"/>
  <c r="F7" i="4"/>
  <c r="E19" i="2" l="1"/>
  <c r="D19" i="2"/>
  <c r="B19" i="2"/>
  <c r="B8" i="4" s="1"/>
  <c r="F17" i="2"/>
  <c r="E17" i="2"/>
  <c r="D12" i="2"/>
  <c r="D17" i="2" s="1"/>
  <c r="C12" i="2"/>
  <c r="C17" i="2" s="1"/>
  <c r="D32" i="2" l="1"/>
  <c r="D36" i="2" s="1"/>
  <c r="F32" i="2"/>
  <c r="F36" i="2" s="1"/>
  <c r="D10" i="4"/>
  <c r="D8" i="4"/>
  <c r="E8" i="4"/>
  <c r="F10" i="4"/>
  <c r="F8" i="4"/>
  <c r="E32" i="2"/>
  <c r="E36" i="2" s="1"/>
  <c r="C19" i="2"/>
  <c r="C28" i="3"/>
  <c r="C18" i="3"/>
  <c r="C9" i="3"/>
  <c r="B28" i="3"/>
  <c r="B18" i="3"/>
  <c r="B30" i="3" s="1"/>
  <c r="B32" i="3" s="1"/>
  <c r="B34" i="3"/>
  <c r="B32" i="2"/>
  <c r="B36" i="2" s="1"/>
  <c r="E10" i="4" l="1"/>
  <c r="C34" i="3"/>
  <c r="B9" i="4"/>
  <c r="B10" i="4"/>
  <c r="C30" i="3"/>
  <c r="C32" i="3" s="1"/>
  <c r="C32" i="2"/>
  <c r="C36" i="2" s="1"/>
  <c r="C8" i="4"/>
  <c r="F6" i="4"/>
  <c r="F5" i="4"/>
  <c r="F9" i="4"/>
  <c r="D9" i="4"/>
  <c r="D6" i="4"/>
  <c r="D5" i="4"/>
  <c r="D44" i="1"/>
  <c r="C11" i="4" s="1"/>
  <c r="C44" i="1"/>
  <c r="B11" i="4" s="1"/>
  <c r="C24" i="1"/>
  <c r="D16" i="1"/>
  <c r="C16" i="1"/>
  <c r="D9" i="1"/>
  <c r="D15" i="1" s="1"/>
  <c r="D46" i="1" s="1"/>
  <c r="C9" i="1"/>
  <c r="C15" i="1" s="1"/>
  <c r="D31" i="1" l="1"/>
  <c r="B38" i="2"/>
  <c r="B6" i="4"/>
  <c r="C46" i="1"/>
  <c r="C31" i="1"/>
  <c r="B5" i="4"/>
  <c r="B7" i="4"/>
  <c r="E6" i="4"/>
  <c r="E5" i="4"/>
  <c r="E9" i="4"/>
  <c r="C7" i="4"/>
  <c r="C10" i="4"/>
  <c r="D34" i="3"/>
  <c r="E34" i="3"/>
  <c r="F34" i="3"/>
  <c r="E38" i="2"/>
  <c r="F38" i="2"/>
  <c r="D38" i="2"/>
  <c r="C6" i="4" l="1"/>
  <c r="C5" i="4"/>
  <c r="C9" i="4"/>
  <c r="C38" i="2"/>
  <c r="F46" i="1"/>
  <c r="G46" i="1"/>
  <c r="E46" i="1"/>
</calcChain>
</file>

<file path=xl/sharedStrings.xml><?xml version="1.0" encoding="utf-8"?>
<sst xmlns="http://schemas.openxmlformats.org/spreadsheetml/2006/main" count="114" uniqueCount="106">
  <si>
    <t>Reserve Or Contingency Account</t>
  </si>
  <si>
    <t>Reserve For Exceptional Losses</t>
  </si>
  <si>
    <t>-</t>
  </si>
  <si>
    <t>Reserve &amp; Surplus</t>
  </si>
  <si>
    <t>Profit &amp; Loss Appropriation Account</t>
  </si>
  <si>
    <t>Fire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</si>
  <si>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</si>
  <si>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</si>
  <si>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</si>
  <si>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</si>
  <si>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</si>
  <si>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</si>
  <si>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</si>
  <si>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Sundry Creditors</t>
  </si>
  <si>
    <t>Investment (At cost)</t>
  </si>
  <si>
    <t>Accrued Interest</t>
  </si>
  <si>
    <t>Amount Due From Other Persons Or Bodies Carrying On Insurance Business</t>
  </si>
  <si>
    <t>Sundry Debtors</t>
  </si>
  <si>
    <t>Cash &amp; Bank Balances</t>
  </si>
  <si>
    <t>Stock Of Stationary</t>
  </si>
  <si>
    <t>Marine Insurance Business Account</t>
  </si>
  <si>
    <t>Deferred Tax</t>
  </si>
  <si>
    <t>Investment Fluctuation Fund</t>
  </si>
  <si>
    <t>Loans &amp; Advances</t>
  </si>
  <si>
    <t>House Property/Building Property (Floor purchase)/ Land property and office space with building project</t>
  </si>
  <si>
    <t>Other Accounts</t>
  </si>
  <si>
    <t>Property, Plant &amp; Equipments / Other fixed assets</t>
  </si>
  <si>
    <t>Insurance Stamps In Hand</t>
  </si>
  <si>
    <t>Agrani Insurance Limited</t>
  </si>
  <si>
    <t>Profit/(Loss) on Sale of Shares</t>
  </si>
  <si>
    <t>Dividend Income</t>
  </si>
  <si>
    <t>Interest Income</t>
  </si>
  <si>
    <t>Capital gain/Profit On Sale Of Assets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</si>
  <si>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</si>
  <si>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</si>
  <si>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</si>
  <si>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</si>
  <si>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</si>
  <si>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Advertisement &amp; Publicity</t>
  </si>
  <si>
    <t>Professional Fee</t>
  </si>
  <si>
    <t>Directors Fee</t>
  </si>
  <si>
    <t>Audit Fees</t>
  </si>
  <si>
    <t>Employee Contribution To P.F.</t>
  </si>
  <si>
    <t>Subscription</t>
  </si>
  <si>
    <t>Depreciation</t>
  </si>
  <si>
    <t>Interest On Overdraft</t>
  </si>
  <si>
    <t>Interest On Loan</t>
  </si>
  <si>
    <t>Registration &amp; Renewal</t>
  </si>
  <si>
    <t>Cash Flow Statement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</si>
  <si>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</si>
  <si>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</si>
  <si>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</si>
  <si>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</si>
  <si>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</si>
  <si>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Sales Of Share</t>
  </si>
  <si>
    <t>Investment In Share/ Purchase of Share</t>
  </si>
  <si>
    <t>Dividend Received</t>
  </si>
  <si>
    <t>Short Term Loan Received/Paid</t>
  </si>
  <si>
    <t>Interest Paid Against Loan</t>
  </si>
  <si>
    <t>Interest On Short Term Loan</t>
  </si>
  <si>
    <t>Term Loan</t>
  </si>
  <si>
    <t>Overdraft</t>
  </si>
  <si>
    <t>Loan Repayment To Bank</t>
  </si>
  <si>
    <t>Increase/Decrease In Loan From Bank</t>
  </si>
  <si>
    <t>Dividend Paid</t>
  </si>
  <si>
    <t>Dividend</t>
  </si>
  <si>
    <t>Investment in janata life insurance</t>
  </si>
  <si>
    <t>Investment in treasury bond</t>
  </si>
  <si>
    <t>Ratios</t>
  </si>
  <si>
    <t>Net Margin</t>
  </si>
  <si>
    <t>Operating Margin</t>
  </si>
  <si>
    <t>Equity Multiplier</t>
  </si>
  <si>
    <t>Cost to Income</t>
  </si>
  <si>
    <t>Balance Sheet</t>
  </si>
  <si>
    <t>As at year end</t>
  </si>
  <si>
    <t>Assets</t>
  </si>
  <si>
    <t>Shareholders’ Equity</t>
  </si>
  <si>
    <t>Issued, Subscribed and Paid-up Capital</t>
  </si>
  <si>
    <t>Balance of Fund &amp; Account</t>
  </si>
  <si>
    <t>Liabilities and Capital</t>
  </si>
  <si>
    <t>Short Term Loan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</si>
  <si>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</si>
  <si>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</si>
  <si>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</si>
  <si>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</si>
  <si>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</si>
  <si>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</si>
  <si>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</si>
  <si>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</si>
  <si>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</si>
  <si>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</si>
  <si>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</si>
  <si>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</si>
  <si>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</si>
  <si>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</si>
  <si>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</si>
  <si>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</si>
  <si>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</si>
  <si>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</si>
  <si>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</si>
  <si>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</si>
  <si>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Operating Cash Flow to Total Assets</t>
  </si>
  <si>
    <t>Rental Income</t>
  </si>
  <si>
    <t>Gratuity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</si>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</sst>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4545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54545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2A708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/>
    <xf numFmtId="10" fontId="0" fillId="0" borderId="0" xfId="2" applyNumberFormat="1" applyFont="1"/>
    <xf numFmtId="2" fontId="0" fillId="0" borderId="0" xfId="0" applyNumberFormat="1"/>
    <xf numFmtId="0" fontId="5" fillId="0" borderId="0" xfId="0" applyFont="1"/>
    <xf numFmtId="0" fontId="0" fillId="0" borderId="0" xfId="0" applyFont="1"/>
    <xf numFmtId="0" fontId="4" fillId="0" borderId="0" xfId="0" applyFont="1"/>
    <xf numFmtId="0" fontId="6" fillId="0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right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/>
    </xf>
    <xf numFmtId="164" fontId="8" fillId="0" borderId="0" xfId="1" applyNumberFormat="1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2" fontId="9" fillId="0" borderId="7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left"/>
    </xf>
    <xf numFmtId="0" fontId="10" fillId="0" borderId="0" xfId="0" applyFont="1"/>
    <xf numFmtId="0" fontId="11" fillId="0" borderId="4" xfId="0" applyFont="1" applyFill="1" applyBorder="1" applyAlignment="1">
      <alignment vertical="top" wrapText="1"/>
    </xf>
    <xf numFmtId="0" fontId="5" fillId="0" borderId="8" xfId="0" applyFont="1" applyBorder="1" applyAlignment="1">
      <alignment horizontal="left"/>
    </xf>
    <xf numFmtId="0" fontId="4" fillId="0" borderId="8" xfId="0" applyFont="1" applyBorder="1"/>
    <xf numFmtId="0" fontId="8" fillId="0" borderId="0" xfId="0" applyFont="1" applyFill="1" applyBorder="1" applyAlignment="1">
      <alignment vertical="top" wrapText="1"/>
    </xf>
    <xf numFmtId="164" fontId="2" fillId="0" borderId="0" xfId="0" applyNumberFormat="1" applyFont="1" applyFill="1" applyBorder="1" applyAlignment="1">
      <alignment vertical="top" wrapText="1"/>
    </xf>
    <xf numFmtId="0" fontId="5" fillId="0" borderId="0" xfId="0" applyFont="1" applyBorder="1" applyAlignment="1">
      <alignment horizontal="left"/>
    </xf>
    <xf numFmtId="0" fontId="9" fillId="0" borderId="0" xfId="0" applyFont="1" applyFill="1"/>
    <xf numFmtId="0" fontId="0" fillId="0" borderId="0" xfId="0" applyFont="1" applyFill="1"/>
    <xf numFmtId="0" fontId="12" fillId="0" borderId="0" xfId="0" applyFont="1" applyFill="1"/>
    <xf numFmtId="0" fontId="13" fillId="0" borderId="1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0" fillId="0" borderId="4" xfId="0" applyFont="1" applyBorder="1" applyAlignment="1">
      <alignment vertical="top" wrapText="1"/>
    </xf>
    <xf numFmtId="164" fontId="0" fillId="0" borderId="0" xfId="1" applyNumberFormat="1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164" fontId="4" fillId="0" borderId="0" xfId="1" applyNumberFormat="1" applyFont="1" applyBorder="1" applyAlignment="1">
      <alignment vertical="top" wrapText="1"/>
    </xf>
    <xf numFmtId="2" fontId="4" fillId="0" borderId="7" xfId="0" applyNumberFormat="1" applyFont="1" applyBorder="1" applyAlignment="1">
      <alignment horizontal="right" vertical="top" wrapText="1"/>
    </xf>
    <xf numFmtId="0" fontId="14" fillId="0" borderId="4" xfId="0" applyFont="1" applyFill="1" applyBorder="1" applyAlignment="1">
      <alignment vertical="top" wrapText="1"/>
    </xf>
    <xf numFmtId="164" fontId="14" fillId="0" borderId="0" xfId="1" applyNumberFormat="1" applyFont="1" applyFill="1" applyBorder="1" applyAlignment="1">
      <alignment vertical="top" wrapText="1"/>
    </xf>
    <xf numFmtId="0" fontId="15" fillId="0" borderId="4" xfId="0" applyFont="1" applyFill="1" applyBorder="1" applyAlignment="1">
      <alignment vertical="top" wrapText="1"/>
    </xf>
    <xf numFmtId="164" fontId="15" fillId="0" borderId="0" xfId="1" applyNumberFormat="1" applyFont="1" applyFill="1" applyBorder="1" applyAlignment="1">
      <alignment vertical="top" wrapText="1"/>
    </xf>
    <xf numFmtId="0" fontId="15" fillId="0" borderId="6" xfId="0" applyFont="1" applyFill="1" applyBorder="1" applyAlignment="1">
      <alignment vertical="top" wrapText="1"/>
    </xf>
    <xf numFmtId="164" fontId="15" fillId="0" borderId="7" xfId="1" applyNumberFormat="1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center" wrapText="1"/>
    </xf>
    <xf numFmtId="0" fontId="4" fillId="0" borderId="9" xfId="0" applyFont="1" applyBorder="1" applyAlignment="1">
      <alignment vertical="top" wrapText="1"/>
    </xf>
    <xf numFmtId="0" fontId="4" fillId="0" borderId="0" xfId="0" applyFont="1" applyBorder="1"/>
    <xf numFmtId="0" fontId="4" fillId="0" borderId="10" xfId="0" applyFont="1" applyBorder="1"/>
    <xf numFmtId="164" fontId="14" fillId="0" borderId="0" xfId="1" applyNumberFormat="1" applyFont="1" applyAlignment="1">
      <alignment horizontal="left" vertical="center" wrapText="1"/>
    </xf>
    <xf numFmtId="0" fontId="16" fillId="0" borderId="0" xfId="0" applyFont="1"/>
    <xf numFmtId="0" fontId="0" fillId="0" borderId="1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right" wrapText="1"/>
    </xf>
    <xf numFmtId="0" fontId="0" fillId="0" borderId="3" xfId="0" applyFont="1" applyFill="1" applyBorder="1" applyAlignment="1">
      <alignment horizontal="right" wrapText="1"/>
    </xf>
    <xf numFmtId="0" fontId="0" fillId="0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164" fontId="4" fillId="0" borderId="0" xfId="1" applyNumberFormat="1" applyFont="1" applyFill="1" applyBorder="1" applyAlignment="1">
      <alignment vertical="top" wrapText="1"/>
    </xf>
    <xf numFmtId="164" fontId="4" fillId="0" borderId="0" xfId="1" applyNumberFormat="1" applyFont="1" applyFill="1" applyAlignment="1">
      <alignment horizontal="right" vertical="top" wrapText="1"/>
    </xf>
    <xf numFmtId="164" fontId="4" fillId="0" borderId="5" xfId="1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top" wrapText="1"/>
    </xf>
    <xf numFmtId="4" fontId="4" fillId="0" borderId="0" xfId="0" applyNumberFormat="1" applyFont="1" applyFill="1" applyAlignment="1">
      <alignment horizontal="right" vertical="top" wrapText="1"/>
    </xf>
    <xf numFmtId="2" fontId="4" fillId="0" borderId="7" xfId="0" applyNumberFormat="1" applyFont="1" applyFill="1" applyBorder="1" applyAlignment="1">
      <alignment horizontal="righ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 wrapText="1"/>
    </xf>
    <xf numFmtId="4" fontId="4" fillId="0" borderId="0" xfId="0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Border="1" applyAlignment="1">
      <alignment horizontal="right" vertical="top" wrapText="1"/>
    </xf>
    <xf numFmtId="164" fontId="4" fillId="0" borderId="0" xfId="1" applyNumberFormat="1" applyFont="1"/>
    <xf numFmtId="164" fontId="0" fillId="0" borderId="0" xfId="1" applyNumberFormat="1" applyFont="1"/>
    <xf numFmtId="164" fontId="8" fillId="0" borderId="0" xfId="1" applyNumberFormat="1" applyFont="1" applyFill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164" fontId="2" fillId="0" borderId="0" xfId="1" applyNumberFormat="1" applyFont="1" applyFill="1"/>
    <xf numFmtId="164" fontId="9" fillId="0" borderId="0" xfId="1" applyNumberFormat="1" applyFont="1" applyFill="1"/>
    <xf numFmtId="164" fontId="9" fillId="0" borderId="0" xfId="1" applyNumberFormat="1" applyFont="1" applyFill="1" applyBorder="1" applyAlignment="1">
      <alignment vertical="top" wrapText="1"/>
    </xf>
    <xf numFmtId="164" fontId="9" fillId="0" borderId="0" xfId="1" applyNumberFormat="1" applyFont="1" applyFill="1" applyAlignment="1">
      <alignment horizontal="right" vertical="top" wrapText="1"/>
    </xf>
    <xf numFmtId="164" fontId="9" fillId="0" borderId="5" xfId="1" applyNumberFormat="1" applyFont="1" applyFill="1" applyBorder="1" applyAlignment="1">
      <alignment horizontal="right" vertical="top" wrapText="1"/>
    </xf>
    <xf numFmtId="1" fontId="13" fillId="0" borderId="2" xfId="0" applyNumberFormat="1" applyFont="1" applyFill="1" applyBorder="1" applyAlignment="1">
      <alignment horizontal="right" wrapText="1"/>
    </xf>
    <xf numFmtId="164" fontId="13" fillId="0" borderId="0" xfId="1" applyNumberFormat="1" applyFont="1" applyFill="1" applyBorder="1" applyAlignment="1">
      <alignment horizontal="right" wrapText="1"/>
    </xf>
    <xf numFmtId="164" fontId="13" fillId="0" borderId="5" xfId="1" applyNumberFormat="1" applyFont="1" applyFill="1" applyBorder="1" applyAlignment="1">
      <alignment horizontal="right" wrapText="1"/>
    </xf>
    <xf numFmtId="164" fontId="0" fillId="0" borderId="0" xfId="1" applyNumberFormat="1" applyFont="1" applyFill="1"/>
    <xf numFmtId="164" fontId="0" fillId="0" borderId="0" xfId="1" applyNumberFormat="1" applyFont="1" applyAlignment="1">
      <alignment horizontal="right" vertical="top" wrapText="1"/>
    </xf>
    <xf numFmtId="164" fontId="0" fillId="0" borderId="5" xfId="1" applyNumberFormat="1" applyFont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right" vertical="top" wrapText="1"/>
    </xf>
    <xf numFmtId="164" fontId="0" fillId="0" borderId="0" xfId="1" applyNumberFormat="1" applyFont="1" applyFill="1" applyBorder="1"/>
    <xf numFmtId="164" fontId="0" fillId="0" borderId="0" xfId="1" applyNumberFormat="1" applyFont="1" applyBorder="1" applyAlignment="1">
      <alignment horizontal="right" vertical="top" wrapText="1"/>
    </xf>
    <xf numFmtId="164" fontId="2" fillId="0" borderId="0" xfId="1" applyNumberFormat="1" applyFont="1"/>
    <xf numFmtId="164" fontId="14" fillId="0" borderId="0" xfId="1" applyNumberFormat="1" applyFont="1" applyFill="1" applyAlignment="1">
      <alignment horizontal="right" vertical="top" wrapText="1"/>
    </xf>
    <xf numFmtId="164" fontId="15" fillId="0" borderId="0" xfId="1" applyNumberFormat="1" applyFont="1" applyFill="1" applyAlignment="1">
      <alignment horizontal="right" vertical="top" wrapText="1"/>
    </xf>
    <xf numFmtId="164" fontId="15" fillId="0" borderId="5" xfId="1" applyNumberFormat="1" applyFont="1" applyFill="1" applyBorder="1" applyAlignment="1">
      <alignment horizontal="right" vertical="top" wrapText="1"/>
    </xf>
    <xf numFmtId="164" fontId="15" fillId="0" borderId="7" xfId="1" applyNumberFormat="1" applyFont="1" applyFill="1" applyBorder="1" applyAlignment="1">
      <alignment horizontal="right" vertical="top" wrapText="1"/>
    </xf>
    <xf numFmtId="0" fontId="13" fillId="0" borderId="2" xfId="1" applyNumberFormat="1" applyFont="1" applyFill="1" applyBorder="1" applyAlignment="1">
      <alignment horizontal="right" wrapText="1"/>
    </xf>
    <xf numFmtId="0" fontId="13" fillId="0" borderId="3" xfId="1" applyNumberFormat="1" applyFont="1" applyFill="1" applyBorder="1" applyAlignment="1">
      <alignment horizontal="right" wrapText="1"/>
    </xf>
    <xf numFmtId="0" fontId="13" fillId="0" borderId="0" xfId="1" applyNumberFormat="1" applyFont="1" applyFill="1" applyBorder="1" applyAlignment="1">
      <alignment horizontal="right" wrapText="1"/>
    </xf>
    <xf numFmtId="43" fontId="4" fillId="0" borderId="7" xfId="1" applyNumberFormat="1" applyFont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horizontal="right" wrapText="1"/>
    </xf>
    <xf numFmtId="164" fontId="7" fillId="0" borderId="0" xfId="1" applyNumberFormat="1" applyFont="1" applyFill="1" applyAlignment="1">
      <alignment horizontal="right" vertical="top" wrapText="1"/>
    </xf>
    <xf numFmtId="164" fontId="8" fillId="0" borderId="0" xfId="1" applyNumberFormat="1" applyFont="1" applyFill="1" applyAlignment="1">
      <alignment horizontal="right" vertical="top" wrapText="1"/>
    </xf>
    <xf numFmtId="164" fontId="17" fillId="0" borderId="0" xfId="1" applyNumberFormat="1" applyFont="1" applyFill="1" applyAlignment="1">
      <alignment horizontal="right" vertical="top" wrapText="1"/>
    </xf>
    <xf numFmtId="164" fontId="2" fillId="0" borderId="0" xfId="1" applyNumberFormat="1" applyFont="1" applyFill="1" applyBorder="1" applyAlignment="1">
      <alignment vertical="top" wrapText="1"/>
    </xf>
    <xf numFmtId="164" fontId="2" fillId="0" borderId="0" xfId="1" applyNumberFormat="1" applyFont="1" applyFill="1" applyAlignment="1">
      <alignment horizontal="right" vertical="top" wrapText="1"/>
    </xf>
    <xf numFmtId="164" fontId="9" fillId="0" borderId="7" xfId="1" applyNumberFormat="1" applyFont="1" applyFill="1" applyBorder="1" applyAlignment="1">
      <alignment horizontal="right" vertical="top" wrapText="1"/>
    </xf>
    <xf numFmtId="1" fontId="6" fillId="0" borderId="2" xfId="1" applyNumberFormat="1" applyFont="1" applyFill="1" applyBorder="1" applyAlignment="1">
      <alignment horizontal="right" wrapText="1"/>
    </xf>
    <xf numFmtId="1" fontId="6" fillId="0" borderId="0" xfId="1" applyNumberFormat="1" applyFont="1" applyFill="1" applyBorder="1" applyAlignment="1">
      <alignment horizontal="right" wrapText="1"/>
    </xf>
    <xf numFmtId="43" fontId="8" fillId="0" borderId="7" xfId="1" applyNumberFormat="1" applyFont="1" applyFill="1" applyBorder="1" applyAlignment="1">
      <alignment horizontal="right" vertical="top" wrapText="1"/>
    </xf>
    <xf numFmtId="43" fontId="9" fillId="0" borderId="7" xfId="1" applyNumberFormat="1" applyFont="1" applyBorder="1" applyAlignment="1">
      <alignment horizontal="righ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topLeftCell="B1" workbookViewId="0">
      <pane xSplit="1" topLeftCell="F1" activePane="topRight" state="frozen"/>
      <selection activeCell="B1" sqref="B1"/>
      <selection pane="topRight" activeCell="G8" sqref="G8"/>
    </sheetView>
  </sheetViews>
  <sheetFormatPr defaultRowHeight="15" x14ac:dyDescent="0.25"/>
  <cols>
    <col min="1" max="1" width="8.140625" style="6" customWidth="1"/>
    <col min="2" max="2" width="46.28515625" style="6" customWidth="1"/>
    <col min="3" max="3" width="16.140625" style="6" customWidth="1"/>
    <col min="4" max="4" width="15.28515625" style="6" customWidth="1"/>
    <col min="5" max="6" width="14.7109375" style="70" bestFit="1" customWidth="1"/>
    <col min="7" max="7" width="15.28515625" style="70" bestFit="1" customWidth="1"/>
    <col min="8" max="8" width="16.42578125" style="70" bestFit="1" customWidth="1"/>
    <col min="9" max="16384" width="9.140625" style="6"/>
  </cols>
  <sheetData>
    <row r="1" spans="2:8" x14ac:dyDescent="0.25">
      <c r="B1" s="31" t="s">
        <v>28</v>
      </c>
      <c r="C1" s="2"/>
      <c r="D1" s="2"/>
    </row>
    <row r="2" spans="2:8" x14ac:dyDescent="0.25">
      <c r="B2" s="7" t="s">
        <v>73</v>
      </c>
    </row>
    <row r="3" spans="2:8" ht="15.75" thickBot="1" x14ac:dyDescent="0.3">
      <c r="B3" s="7" t="s">
        <v>74</v>
      </c>
    </row>
    <row r="4" spans="2:8" x14ac:dyDescent="0.25">
      <c r="B4" s="8"/>
      <c r="C4" s="9">
        <v>2013</v>
      </c>
      <c r="D4" s="9">
        <v>2014</v>
      </c>
      <c r="E4" s="9">
        <v>2015</v>
      </c>
      <c r="F4" s="105">
        <v>2016</v>
      </c>
      <c r="G4" s="106">
        <v>2017</v>
      </c>
      <c r="H4" s="106">
        <v>2018</v>
      </c>
    </row>
    <row r="5" spans="2:8" ht="15.75" x14ac:dyDescent="0.25">
      <c r="B5" s="26" t="s">
        <v>79</v>
      </c>
      <c r="C5" s="22"/>
      <c r="D5" s="22"/>
      <c r="E5" s="98"/>
      <c r="F5" s="98"/>
    </row>
    <row r="6" spans="2:8" ht="15.75" x14ac:dyDescent="0.25">
      <c r="B6" s="30"/>
      <c r="C6" s="22"/>
      <c r="D6" s="22"/>
      <c r="E6" s="98"/>
      <c r="F6" s="98"/>
    </row>
    <row r="7" spans="2:8" x14ac:dyDescent="0.25">
      <c r="B7" s="24" t="s">
        <v>76</v>
      </c>
      <c r="C7" s="22"/>
      <c r="D7" s="22"/>
      <c r="E7" s="98"/>
      <c r="F7" s="98"/>
    </row>
    <row r="8" spans="2:8" x14ac:dyDescent="0.25">
      <c r="B8" s="25" t="s">
        <v>77</v>
      </c>
      <c r="C8" s="11">
        <v>241576500</v>
      </c>
      <c r="D8" s="11">
        <v>253655325</v>
      </c>
      <c r="E8" s="99">
        <v>253655325</v>
      </c>
      <c r="F8" s="99">
        <v>266338091</v>
      </c>
      <c r="G8" s="68">
        <v>274328230</v>
      </c>
      <c r="H8" s="68">
        <v>288044630</v>
      </c>
    </row>
    <row r="9" spans="2:8" x14ac:dyDescent="0.25">
      <c r="B9" s="25" t="s">
        <v>0</v>
      </c>
      <c r="C9" s="13">
        <f>SUM(C10:C14)</f>
        <v>118524217</v>
      </c>
      <c r="D9" s="13">
        <f>SUM(D10:D14)</f>
        <v>140928395</v>
      </c>
      <c r="E9" s="100">
        <v>164765018</v>
      </c>
      <c r="F9" s="100">
        <v>189955823</v>
      </c>
      <c r="G9" s="71">
        <f>SUM(G10:G14)</f>
        <v>211889174</v>
      </c>
      <c r="H9" s="71">
        <f>SUM(H10:H14)</f>
        <v>234144136</v>
      </c>
    </row>
    <row r="10" spans="2:8" x14ac:dyDescent="0.25">
      <c r="B10" s="10" t="s">
        <v>1</v>
      </c>
      <c r="C10" s="11">
        <v>80256314</v>
      </c>
      <c r="D10" s="11">
        <v>96356314</v>
      </c>
      <c r="E10" s="99">
        <v>114926314</v>
      </c>
      <c r="F10" s="99">
        <v>134226314</v>
      </c>
      <c r="G10" s="68">
        <v>151226314</v>
      </c>
      <c r="H10" s="68">
        <v>171121314</v>
      </c>
    </row>
    <row r="11" spans="2:8" x14ac:dyDescent="0.25">
      <c r="B11" s="10" t="s">
        <v>22</v>
      </c>
      <c r="C11" s="11">
        <v>7500000</v>
      </c>
      <c r="D11" s="11">
        <v>12000000</v>
      </c>
      <c r="E11" s="99">
        <v>17000000</v>
      </c>
      <c r="F11" s="99">
        <v>21000000</v>
      </c>
      <c r="G11" s="68">
        <v>21000000</v>
      </c>
      <c r="H11" s="68">
        <v>21000000</v>
      </c>
    </row>
    <row r="12" spans="2:8" x14ac:dyDescent="0.25">
      <c r="B12" s="10" t="s">
        <v>65</v>
      </c>
      <c r="C12" s="11">
        <v>24157650</v>
      </c>
      <c r="D12" s="11"/>
      <c r="E12" s="99"/>
      <c r="F12" s="99"/>
    </row>
    <row r="13" spans="2:8" x14ac:dyDescent="0.25">
      <c r="B13" s="10" t="s">
        <v>3</v>
      </c>
      <c r="C13" s="11">
        <v>6300000</v>
      </c>
      <c r="D13" s="11">
        <v>7000000</v>
      </c>
      <c r="E13" s="99">
        <v>7200000</v>
      </c>
      <c r="F13" s="99">
        <v>7700000</v>
      </c>
      <c r="G13" s="68">
        <v>12200000</v>
      </c>
      <c r="H13" s="68">
        <v>27200000</v>
      </c>
    </row>
    <row r="14" spans="2:8" x14ac:dyDescent="0.25">
      <c r="B14" s="10" t="s">
        <v>4</v>
      </c>
      <c r="C14" s="11">
        <v>310253</v>
      </c>
      <c r="D14" s="11">
        <v>25572081</v>
      </c>
      <c r="E14" s="99">
        <v>25638704</v>
      </c>
      <c r="F14" s="99">
        <v>27029509</v>
      </c>
      <c r="G14" s="68">
        <v>27462860</v>
      </c>
      <c r="H14" s="68">
        <v>14822822</v>
      </c>
    </row>
    <row r="15" spans="2:8" x14ac:dyDescent="0.25">
      <c r="B15" s="12"/>
      <c r="C15" s="13">
        <f>C9+C8</f>
        <v>360100717</v>
      </c>
      <c r="D15" s="13">
        <f>D9+D8</f>
        <v>394583720</v>
      </c>
      <c r="E15" s="100">
        <v>418420343</v>
      </c>
      <c r="F15" s="13">
        <f t="shared" ref="F15:G15" si="0">F9+F8</f>
        <v>456293914</v>
      </c>
      <c r="G15" s="13">
        <f t="shared" si="0"/>
        <v>486217404</v>
      </c>
      <c r="H15" s="13">
        <f>H9+H8</f>
        <v>522188766</v>
      </c>
    </row>
    <row r="16" spans="2:8" x14ac:dyDescent="0.25">
      <c r="B16" s="25" t="s">
        <v>78</v>
      </c>
      <c r="C16" s="13">
        <f>SUM(C17:C20)</f>
        <v>60246007</v>
      </c>
      <c r="D16" s="13">
        <f>SUM(D17:D20)</f>
        <v>65208374</v>
      </c>
      <c r="E16" s="100">
        <v>77900074</v>
      </c>
      <c r="F16" s="13">
        <f>SUM(F17:F20)</f>
        <v>81953884</v>
      </c>
      <c r="G16" s="13">
        <f>SUM(G17:G20)</f>
        <v>71389632</v>
      </c>
      <c r="H16" s="13">
        <f>SUM(H17:H20)</f>
        <v>82408681</v>
      </c>
    </row>
    <row r="17" spans="2:8" x14ac:dyDescent="0.25">
      <c r="B17" s="10" t="s">
        <v>5</v>
      </c>
      <c r="C17" s="11">
        <v>19066466</v>
      </c>
      <c r="D17" s="11">
        <v>20066164</v>
      </c>
      <c r="E17" s="99">
        <v>22260497</v>
      </c>
      <c r="F17" s="99">
        <v>24337186</v>
      </c>
      <c r="G17" s="68">
        <v>14414197</v>
      </c>
      <c r="H17" s="68">
        <v>22325357</v>
      </c>
    </row>
    <row r="18" spans="2:8" x14ac:dyDescent="0.25">
      <c r="B18" s="10" t="s">
        <v>20</v>
      </c>
      <c r="C18" s="11">
        <v>27748096</v>
      </c>
      <c r="D18" s="11">
        <v>30321106</v>
      </c>
      <c r="E18" s="99">
        <v>35562750</v>
      </c>
      <c r="F18" s="99">
        <v>35572361</v>
      </c>
      <c r="G18" s="68">
        <v>40893189</v>
      </c>
      <c r="H18" s="68">
        <v>36821248</v>
      </c>
    </row>
    <row r="19" spans="2:8" x14ac:dyDescent="0.25">
      <c r="B19" s="10" t="s">
        <v>6</v>
      </c>
      <c r="C19" s="11">
        <v>10828102</v>
      </c>
      <c r="D19" s="11">
        <v>11751861</v>
      </c>
      <c r="E19" s="99">
        <v>14497136</v>
      </c>
      <c r="F19" s="99">
        <v>20380380</v>
      </c>
      <c r="G19" s="68">
        <v>13311174</v>
      </c>
      <c r="H19" s="68">
        <v>22725123</v>
      </c>
    </row>
    <row r="20" spans="2:8" x14ac:dyDescent="0.25">
      <c r="B20" s="10" t="s">
        <v>7</v>
      </c>
      <c r="C20" s="11">
        <v>2603343</v>
      </c>
      <c r="D20" s="11">
        <v>3069243</v>
      </c>
      <c r="E20" s="99">
        <v>5579691</v>
      </c>
      <c r="F20" s="99">
        <v>1663957</v>
      </c>
      <c r="G20" s="68">
        <v>2771072</v>
      </c>
      <c r="H20" s="68">
        <v>536953</v>
      </c>
    </row>
    <row r="21" spans="2:8" x14ac:dyDescent="0.25">
      <c r="B21" s="25" t="s">
        <v>8</v>
      </c>
      <c r="C21" s="13">
        <v>18025000</v>
      </c>
      <c r="D21" s="13">
        <v>12231814</v>
      </c>
      <c r="E21" s="100">
        <v>11931775</v>
      </c>
      <c r="F21" s="100">
        <v>15368365</v>
      </c>
      <c r="G21" s="71">
        <v>14734548</v>
      </c>
      <c r="H21" s="71">
        <v>14638222</v>
      </c>
    </row>
    <row r="22" spans="2:8" x14ac:dyDescent="0.25">
      <c r="B22" s="25" t="s">
        <v>80</v>
      </c>
      <c r="C22" s="13">
        <v>8854042</v>
      </c>
      <c r="D22" s="13">
        <v>9305490</v>
      </c>
      <c r="E22" s="100">
        <v>3632035</v>
      </c>
      <c r="F22" s="99">
        <v>12732858</v>
      </c>
      <c r="G22" s="70">
        <v>22891038</v>
      </c>
      <c r="H22" s="71">
        <v>39931771</v>
      </c>
    </row>
    <row r="23" spans="2:8" x14ac:dyDescent="0.25">
      <c r="B23" s="25"/>
      <c r="C23" s="13"/>
      <c r="D23" s="13"/>
      <c r="E23" s="100"/>
      <c r="F23" s="99"/>
    </row>
    <row r="24" spans="2:8" x14ac:dyDescent="0.25">
      <c r="B24" s="25" t="s">
        <v>9</v>
      </c>
      <c r="C24" s="13">
        <f>SUM(C25:C26)+C30+C28+C27+C29</f>
        <v>144499780</v>
      </c>
      <c r="D24" s="13">
        <f>SUM(D25:D26)+D30+D28+D27+D29</f>
        <v>138230437</v>
      </c>
      <c r="E24" s="100">
        <v>116866875</v>
      </c>
      <c r="F24" s="69">
        <f>SUM(F25:F30)</f>
        <v>124057908</v>
      </c>
      <c r="G24" s="69">
        <f>SUM(G25:G30)</f>
        <v>130652416</v>
      </c>
      <c r="H24" s="69">
        <f>SUM(H25:H30)</f>
        <v>146967141</v>
      </c>
    </row>
    <row r="25" spans="2:8" ht="30" x14ac:dyDescent="0.25">
      <c r="B25" s="10" t="s">
        <v>10</v>
      </c>
      <c r="C25" s="11">
        <v>36231047</v>
      </c>
      <c r="D25" s="11">
        <v>28988066</v>
      </c>
      <c r="E25" s="99">
        <v>18427369</v>
      </c>
      <c r="F25" s="99">
        <v>27078239</v>
      </c>
      <c r="G25" s="68">
        <v>36992890</v>
      </c>
      <c r="H25" s="68">
        <v>49610403</v>
      </c>
    </row>
    <row r="26" spans="2:8" ht="30" x14ac:dyDescent="0.25">
      <c r="B26" s="10" t="s">
        <v>11</v>
      </c>
      <c r="C26" s="11">
        <v>43793422</v>
      </c>
      <c r="D26" s="11">
        <v>25518037</v>
      </c>
      <c r="E26" s="99">
        <v>32332523</v>
      </c>
      <c r="F26" s="99">
        <v>20369548</v>
      </c>
      <c r="G26" s="68">
        <v>24005851</v>
      </c>
      <c r="H26" s="68">
        <v>11739883</v>
      </c>
    </row>
    <row r="27" spans="2:8" x14ac:dyDescent="0.25">
      <c r="B27" s="10" t="s">
        <v>12</v>
      </c>
      <c r="C27" s="11">
        <v>44024685</v>
      </c>
      <c r="D27" s="11">
        <v>66039229</v>
      </c>
      <c r="E27" s="99">
        <v>42186214</v>
      </c>
      <c r="F27" s="99">
        <v>45110035</v>
      </c>
      <c r="G27" s="68">
        <v>37804186</v>
      </c>
      <c r="H27" s="68">
        <v>52430185</v>
      </c>
    </row>
    <row r="28" spans="2:8" x14ac:dyDescent="0.25">
      <c r="B28" s="10" t="s">
        <v>13</v>
      </c>
      <c r="C28" s="11">
        <v>19348414</v>
      </c>
      <c r="D28" s="11">
        <v>16482893</v>
      </c>
      <c r="E28" s="99">
        <v>22618557</v>
      </c>
      <c r="F28" s="99">
        <v>30197874</v>
      </c>
      <c r="G28" s="68">
        <v>30047277</v>
      </c>
      <c r="H28" s="68">
        <v>30634458</v>
      </c>
    </row>
    <row r="29" spans="2:8" x14ac:dyDescent="0.25">
      <c r="B29" s="10" t="s">
        <v>23</v>
      </c>
      <c r="C29" s="11"/>
      <c r="D29" s="11"/>
      <c r="E29" s="99" t="s">
        <v>2</v>
      </c>
      <c r="F29" s="99"/>
      <c r="H29" s="71"/>
    </row>
    <row r="30" spans="2:8" x14ac:dyDescent="0.25">
      <c r="B30" s="10" t="s">
        <v>21</v>
      </c>
      <c r="C30" s="11">
        <v>1102212</v>
      </c>
      <c r="D30" s="11">
        <v>1202212</v>
      </c>
      <c r="E30" s="99">
        <v>1302212</v>
      </c>
      <c r="F30" s="99">
        <v>1302212</v>
      </c>
      <c r="G30" s="68">
        <v>1802212</v>
      </c>
      <c r="H30" s="68">
        <v>2552212</v>
      </c>
    </row>
    <row r="31" spans="2:8" x14ac:dyDescent="0.25">
      <c r="B31" s="12"/>
      <c r="C31" s="13">
        <f>C24+C22+C21+C16+C15</f>
        <v>591725546</v>
      </c>
      <c r="D31" s="13">
        <f>D24+D22+D21+D16+D15</f>
        <v>619559835</v>
      </c>
      <c r="E31" s="13">
        <f t="shared" ref="E31:F31" si="1">E15+E16+E21+E22+E24</f>
        <v>628751102</v>
      </c>
      <c r="F31" s="13">
        <f t="shared" si="1"/>
        <v>690406929</v>
      </c>
      <c r="G31" s="13">
        <f>G15+G16+G21+G22+G24</f>
        <v>725885038</v>
      </c>
      <c r="H31" s="13">
        <f>H15+H16+H21+H22+H24</f>
        <v>806134581</v>
      </c>
    </row>
    <row r="32" spans="2:8" x14ac:dyDescent="0.25">
      <c r="B32" s="12"/>
      <c r="C32" s="13"/>
      <c r="D32" s="13"/>
      <c r="E32" s="100"/>
      <c r="F32" s="100"/>
    </row>
    <row r="33" spans="2:9" x14ac:dyDescent="0.25">
      <c r="B33" s="23" t="s">
        <v>75</v>
      </c>
      <c r="C33" s="13"/>
      <c r="D33" s="13"/>
      <c r="E33" s="100"/>
      <c r="F33" s="100"/>
    </row>
    <row r="34" spans="2:9" x14ac:dyDescent="0.25">
      <c r="B34" s="10" t="s">
        <v>14</v>
      </c>
      <c r="C34" s="11">
        <v>80134724</v>
      </c>
      <c r="D34" s="11">
        <v>80476983</v>
      </c>
      <c r="E34" s="100">
        <v>81957525</v>
      </c>
      <c r="F34" s="100">
        <v>79322858</v>
      </c>
      <c r="G34" s="71">
        <v>78711187</v>
      </c>
      <c r="H34" s="71">
        <v>87139887</v>
      </c>
    </row>
    <row r="35" spans="2:9" ht="45" x14ac:dyDescent="0.25">
      <c r="B35" s="10" t="s">
        <v>24</v>
      </c>
      <c r="D35" s="11">
        <v>125466044</v>
      </c>
      <c r="E35" s="99" t="s">
        <v>2</v>
      </c>
      <c r="F35" s="99">
        <v>136686284</v>
      </c>
      <c r="G35" s="70">
        <v>133952558</v>
      </c>
      <c r="H35" s="70">
        <v>131273507</v>
      </c>
    </row>
    <row r="36" spans="2:9" x14ac:dyDescent="0.25">
      <c r="B36" s="10" t="s">
        <v>15</v>
      </c>
      <c r="C36" s="11">
        <v>4292278</v>
      </c>
      <c r="D36" s="11">
        <v>3940902</v>
      </c>
      <c r="E36" s="99">
        <v>4517213</v>
      </c>
      <c r="F36" s="99">
        <v>4517212</v>
      </c>
      <c r="G36" s="68">
        <v>5286495</v>
      </c>
      <c r="H36" s="68">
        <v>4724389</v>
      </c>
    </row>
    <row r="37" spans="2:9" ht="30" x14ac:dyDescent="0.25">
      <c r="B37" s="10" t="s">
        <v>16</v>
      </c>
      <c r="C37" s="11">
        <v>47992005</v>
      </c>
      <c r="D37" s="11">
        <v>56943225</v>
      </c>
      <c r="E37" s="99">
        <v>65115816</v>
      </c>
      <c r="F37" s="99">
        <v>74182673</v>
      </c>
      <c r="G37" s="68">
        <v>84133066</v>
      </c>
      <c r="H37" s="68">
        <v>95661302</v>
      </c>
    </row>
    <row r="38" spans="2:9" x14ac:dyDescent="0.25">
      <c r="B38" s="10" t="s">
        <v>17</v>
      </c>
      <c r="C38" s="11">
        <v>60816519</v>
      </c>
      <c r="D38" s="11">
        <v>85869101</v>
      </c>
      <c r="E38" s="99">
        <v>77360780</v>
      </c>
      <c r="F38" s="99">
        <v>82713044</v>
      </c>
      <c r="G38" s="68">
        <v>128254072</v>
      </c>
      <c r="H38" s="68">
        <v>179350787</v>
      </c>
    </row>
    <row r="39" spans="2:9" x14ac:dyDescent="0.25">
      <c r="B39" s="10" t="s">
        <v>18</v>
      </c>
      <c r="C39" s="11">
        <v>240750763</v>
      </c>
      <c r="D39" s="11">
        <v>231154334</v>
      </c>
      <c r="E39" s="99">
        <v>235233928</v>
      </c>
      <c r="F39" s="99">
        <v>277110517</v>
      </c>
      <c r="G39" s="68">
        <v>256509589</v>
      </c>
      <c r="H39" s="68">
        <v>271827960</v>
      </c>
    </row>
    <row r="40" spans="2:9" x14ac:dyDescent="0.25">
      <c r="B40" s="10" t="s">
        <v>25</v>
      </c>
      <c r="C40" s="11">
        <v>157739257</v>
      </c>
      <c r="D40" s="11"/>
      <c r="E40" s="101">
        <v>164565840</v>
      </c>
      <c r="F40" s="101">
        <v>35874341</v>
      </c>
    </row>
    <row r="41" spans="2:9" x14ac:dyDescent="0.25">
      <c r="B41" s="10" t="s">
        <v>26</v>
      </c>
      <c r="C41" s="11"/>
      <c r="D41" s="11">
        <v>33289863</v>
      </c>
      <c r="E41" s="99">
        <v>160834802</v>
      </c>
      <c r="F41" s="99">
        <v>33411711</v>
      </c>
      <c r="G41" s="68">
        <v>36359388</v>
      </c>
      <c r="H41" s="68">
        <v>34285476</v>
      </c>
    </row>
    <row r="42" spans="2:9" x14ac:dyDescent="0.25">
      <c r="B42" s="10" t="s">
        <v>19</v>
      </c>
      <c r="C42" s="11"/>
      <c r="D42" s="11">
        <v>458334</v>
      </c>
      <c r="E42" s="99">
        <v>597276</v>
      </c>
      <c r="F42" s="99">
        <v>686535</v>
      </c>
      <c r="G42" s="68">
        <v>655640</v>
      </c>
      <c r="H42" s="68">
        <v>586420</v>
      </c>
    </row>
    <row r="43" spans="2:9" x14ac:dyDescent="0.25">
      <c r="B43" s="10" t="s">
        <v>27</v>
      </c>
      <c r="C43" s="11"/>
      <c r="D43" s="11">
        <v>1961049</v>
      </c>
      <c r="E43" s="99">
        <v>3133762</v>
      </c>
      <c r="F43" s="99">
        <v>1776095</v>
      </c>
      <c r="G43" s="68">
        <v>2023043</v>
      </c>
      <c r="H43" s="68">
        <v>1284853</v>
      </c>
    </row>
    <row r="44" spans="2:9" x14ac:dyDescent="0.25">
      <c r="B44" s="12"/>
      <c r="C44" s="13">
        <f>SUM(C34:C43)</f>
        <v>591725546</v>
      </c>
      <c r="D44" s="13">
        <f>SUM(D34:D43)</f>
        <v>619559835</v>
      </c>
      <c r="E44" s="100">
        <v>628751102</v>
      </c>
      <c r="F44" s="100">
        <v>690406929</v>
      </c>
      <c r="G44" s="69">
        <f>SUM(G34:G43)</f>
        <v>725885038</v>
      </c>
      <c r="H44" s="69">
        <f>SUM(H34:H43)</f>
        <v>806134581</v>
      </c>
    </row>
    <row r="45" spans="2:9" x14ac:dyDescent="0.25">
      <c r="B45" s="28"/>
      <c r="C45" s="13"/>
      <c r="D45" s="13"/>
      <c r="E45" s="100"/>
      <c r="F45" s="100"/>
    </row>
    <row r="46" spans="2:9" ht="15.75" thickBot="1" x14ac:dyDescent="0.3">
      <c r="B46" s="27" t="s">
        <v>81</v>
      </c>
      <c r="C46" s="14">
        <f t="shared" ref="C46" si="2">C15/(C8/10)</f>
        <v>14.906280908946027</v>
      </c>
      <c r="D46" s="14">
        <f>D15/(D8/10)</f>
        <v>15.555901300317664</v>
      </c>
      <c r="E46" s="107">
        <f>E15/(E8/10)</f>
        <v>16.495626220344477</v>
      </c>
      <c r="F46" s="107">
        <f t="shared" ref="F46:H46" si="3">F15/(F8/10)</f>
        <v>17.132131280463369</v>
      </c>
      <c r="G46" s="107">
        <f t="shared" si="3"/>
        <v>17.723928886210508</v>
      </c>
      <c r="H46" s="107">
        <f t="shared" si="3"/>
        <v>18.128745048987721</v>
      </c>
      <c r="I46" s="14"/>
    </row>
    <row r="47" spans="2:9" x14ac:dyDescent="0.25">
      <c r="B47" s="27" t="s">
        <v>82</v>
      </c>
      <c r="C47" s="29">
        <f>C8/10</f>
        <v>24157650</v>
      </c>
      <c r="D47" s="29">
        <f t="shared" ref="D47:H47" si="4">D8/10</f>
        <v>25365532.5</v>
      </c>
      <c r="E47" s="102">
        <f t="shared" si="4"/>
        <v>25365532.5</v>
      </c>
      <c r="F47" s="102">
        <f t="shared" si="4"/>
        <v>26633809.100000001</v>
      </c>
      <c r="G47" s="102">
        <f t="shared" si="4"/>
        <v>27432823</v>
      </c>
      <c r="H47" s="102">
        <f t="shared" si="4"/>
        <v>28804463</v>
      </c>
    </row>
    <row r="48" spans="2:9" x14ac:dyDescent="0.25">
      <c r="B48" s="15"/>
      <c r="C48" s="16"/>
      <c r="D48" s="16"/>
      <c r="E48" s="103"/>
      <c r="F48" s="103"/>
    </row>
    <row r="49" spans="2:6" x14ac:dyDescent="0.25">
      <c r="B49" s="15"/>
      <c r="C49" s="16"/>
      <c r="D49" s="16"/>
      <c r="E49" s="103"/>
      <c r="F49" s="103"/>
    </row>
    <row r="50" spans="2:6" x14ac:dyDescent="0.25">
      <c r="B50" s="15"/>
      <c r="C50" s="16"/>
      <c r="D50" s="16"/>
      <c r="E50" s="103"/>
      <c r="F50" s="103"/>
    </row>
    <row r="51" spans="2:6" x14ac:dyDescent="0.25">
      <c r="B51" s="17"/>
      <c r="C51" s="18"/>
      <c r="D51" s="18"/>
      <c r="E51" s="78"/>
      <c r="F51" s="78"/>
    </row>
    <row r="52" spans="2:6" ht="15.75" thickBot="1" x14ac:dyDescent="0.3">
      <c r="B52" s="19"/>
      <c r="C52" s="20"/>
      <c r="D52" s="20"/>
      <c r="E52" s="104"/>
      <c r="F52" s="10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B36" sqref="B36"/>
    </sheetView>
  </sheetViews>
  <sheetFormatPr defaultRowHeight="15" x14ac:dyDescent="0.25"/>
  <cols>
    <col min="1" max="1" width="45.42578125" style="6" customWidth="1"/>
    <col min="2" max="3" width="13.28515625" style="6" customWidth="1"/>
    <col min="4" max="6" width="17.28515625" style="70" bestFit="1" customWidth="1"/>
    <col min="7" max="7" width="14.28515625" style="70" bestFit="1" customWidth="1"/>
    <col min="8" max="16384" width="9.140625" style="6"/>
  </cols>
  <sheetData>
    <row r="1" spans="1:7" ht="18.75" x14ac:dyDescent="0.3">
      <c r="A1" s="31" t="s">
        <v>28</v>
      </c>
      <c r="B1" s="33"/>
      <c r="C1" s="33"/>
    </row>
    <row r="2" spans="1:7" ht="15.75" x14ac:dyDescent="0.25">
      <c r="A2" s="5" t="s">
        <v>83</v>
      </c>
    </row>
    <row r="3" spans="1:7" x14ac:dyDescent="0.25">
      <c r="A3" s="7" t="s">
        <v>74</v>
      </c>
    </row>
    <row r="4" spans="1:7" ht="19.5" thickBot="1" x14ac:dyDescent="0.35">
      <c r="A4" s="1"/>
      <c r="B4" s="1"/>
      <c r="C4" s="1"/>
    </row>
    <row r="5" spans="1:7" s="32" customFormat="1" x14ac:dyDescent="0.25">
      <c r="A5" s="34"/>
      <c r="B5" s="35">
        <v>2013</v>
      </c>
      <c r="C5" s="80">
        <v>2014</v>
      </c>
      <c r="D5" s="94">
        <v>2015</v>
      </c>
      <c r="E5" s="94">
        <v>2016</v>
      </c>
      <c r="F5" s="95">
        <v>2017</v>
      </c>
      <c r="G5" s="96">
        <v>2018</v>
      </c>
    </row>
    <row r="6" spans="1:7" s="32" customFormat="1" x14ac:dyDescent="0.25">
      <c r="A6" s="48" t="s">
        <v>84</v>
      </c>
      <c r="B6" s="47"/>
      <c r="C6" s="47"/>
      <c r="D6" s="81"/>
      <c r="E6" s="81"/>
      <c r="F6" s="82"/>
      <c r="G6" s="83"/>
    </row>
    <row r="7" spans="1:7" x14ac:dyDescent="0.25">
      <c r="A7" s="36" t="s">
        <v>29</v>
      </c>
      <c r="B7" s="37">
        <v>187431</v>
      </c>
      <c r="C7" s="37">
        <v>1352081</v>
      </c>
      <c r="D7" s="84">
        <v>32945</v>
      </c>
      <c r="E7" s="84">
        <v>447620</v>
      </c>
      <c r="F7" s="85">
        <v>6753529</v>
      </c>
      <c r="G7" s="86">
        <v>6734133</v>
      </c>
    </row>
    <row r="8" spans="1:7" x14ac:dyDescent="0.25">
      <c r="A8" s="36" t="s">
        <v>30</v>
      </c>
      <c r="B8" s="37">
        <v>315967</v>
      </c>
      <c r="C8" s="37">
        <v>1095764</v>
      </c>
      <c r="D8" s="84">
        <v>921231</v>
      </c>
      <c r="E8" s="84">
        <v>1819833</v>
      </c>
      <c r="F8" s="85">
        <v>3004005</v>
      </c>
      <c r="G8" s="86">
        <v>1512503</v>
      </c>
    </row>
    <row r="9" spans="1:7" x14ac:dyDescent="0.25">
      <c r="A9" s="36" t="s">
        <v>31</v>
      </c>
      <c r="B9" s="37">
        <v>26539107</v>
      </c>
      <c r="C9" s="37">
        <v>24213094</v>
      </c>
      <c r="D9" s="84">
        <v>19829986</v>
      </c>
      <c r="E9" s="84">
        <v>18516418</v>
      </c>
      <c r="F9" s="85">
        <v>15829891</v>
      </c>
      <c r="G9" s="86">
        <v>14337467</v>
      </c>
    </row>
    <row r="10" spans="1:7" x14ac:dyDescent="0.25">
      <c r="A10" s="36" t="s">
        <v>102</v>
      </c>
      <c r="B10" s="37"/>
      <c r="C10" s="37"/>
      <c r="D10" s="84"/>
      <c r="E10" s="84">
        <v>3482000</v>
      </c>
      <c r="F10" s="85">
        <v>8356800</v>
      </c>
      <c r="G10" s="85">
        <v>8705000</v>
      </c>
    </row>
    <row r="11" spans="1:7" x14ac:dyDescent="0.25">
      <c r="A11" s="36" t="s">
        <v>32</v>
      </c>
      <c r="B11" s="37">
        <v>135065</v>
      </c>
      <c r="C11" s="37">
        <v>1352081</v>
      </c>
      <c r="D11" s="84">
        <v>906608</v>
      </c>
      <c r="E11" s="84">
        <v>1074360</v>
      </c>
      <c r="F11" s="85">
        <v>1261949</v>
      </c>
      <c r="G11" s="86">
        <v>869871</v>
      </c>
    </row>
    <row r="12" spans="1:7" x14ac:dyDescent="0.25">
      <c r="A12" s="48" t="s">
        <v>33</v>
      </c>
      <c r="B12" s="39">
        <f t="shared" ref="B12:G12" si="0">SUM(B13:B16)</f>
        <v>52252116</v>
      </c>
      <c r="C12" s="39">
        <f t="shared" si="0"/>
        <v>53054773</v>
      </c>
      <c r="D12" s="39">
        <f t="shared" si="0"/>
        <v>59714441</v>
      </c>
      <c r="E12" s="39">
        <f t="shared" si="0"/>
        <v>60269605</v>
      </c>
      <c r="F12" s="39">
        <f t="shared" si="0"/>
        <v>47273671</v>
      </c>
      <c r="G12" s="39">
        <f t="shared" si="0"/>
        <v>50698031</v>
      </c>
    </row>
    <row r="13" spans="1:7" x14ac:dyDescent="0.25">
      <c r="A13" s="36" t="s">
        <v>34</v>
      </c>
      <c r="B13" s="37">
        <v>5647589</v>
      </c>
      <c r="C13" s="37">
        <v>6111652</v>
      </c>
      <c r="D13" s="84">
        <v>15657230</v>
      </c>
      <c r="E13" s="84">
        <v>11645442</v>
      </c>
      <c r="F13" s="85">
        <v>4985886</v>
      </c>
      <c r="G13" s="87">
        <v>-9555013</v>
      </c>
    </row>
    <row r="14" spans="1:7" x14ac:dyDescent="0.25">
      <c r="A14" s="36" t="s">
        <v>35</v>
      </c>
      <c r="B14" s="37">
        <v>37866902</v>
      </c>
      <c r="C14" s="37">
        <v>37969565</v>
      </c>
      <c r="D14" s="84">
        <v>31687208</v>
      </c>
      <c r="E14" s="84">
        <v>29961606</v>
      </c>
      <c r="F14" s="85">
        <v>30484676</v>
      </c>
      <c r="G14" s="87">
        <v>44022489</v>
      </c>
    </row>
    <row r="15" spans="1:7" x14ac:dyDescent="0.25">
      <c r="A15" s="36" t="s">
        <v>36</v>
      </c>
      <c r="B15" s="37">
        <v>5913474</v>
      </c>
      <c r="C15" s="37">
        <v>6829165</v>
      </c>
      <c r="D15" s="84">
        <v>8461673</v>
      </c>
      <c r="E15" s="84">
        <v>14245371</v>
      </c>
      <c r="F15" s="85">
        <v>9416988</v>
      </c>
      <c r="G15" s="87">
        <v>13653321</v>
      </c>
    </row>
    <row r="16" spans="1:7" x14ac:dyDescent="0.25">
      <c r="A16" s="36" t="s">
        <v>37</v>
      </c>
      <c r="B16" s="37">
        <v>2824151</v>
      </c>
      <c r="C16" s="37">
        <v>2144391</v>
      </c>
      <c r="D16" s="84">
        <v>3908330</v>
      </c>
      <c r="E16" s="84">
        <v>4417186</v>
      </c>
      <c r="F16" s="85">
        <v>2386121</v>
      </c>
      <c r="G16" s="87">
        <v>2577234</v>
      </c>
    </row>
    <row r="17" spans="1:7" x14ac:dyDescent="0.25">
      <c r="A17" s="38"/>
      <c r="B17" s="39">
        <f t="shared" ref="B17:G17" si="1">SUM(B7:B12)</f>
        <v>79429686</v>
      </c>
      <c r="C17" s="39">
        <f t="shared" si="1"/>
        <v>81067793</v>
      </c>
      <c r="D17" s="39">
        <f t="shared" si="1"/>
        <v>81405211</v>
      </c>
      <c r="E17" s="39">
        <f t="shared" si="1"/>
        <v>85609836</v>
      </c>
      <c r="F17" s="39">
        <f t="shared" si="1"/>
        <v>82479845</v>
      </c>
      <c r="G17" s="39">
        <f t="shared" si="1"/>
        <v>82857005</v>
      </c>
    </row>
    <row r="18" spans="1:7" x14ac:dyDescent="0.25">
      <c r="A18" s="38"/>
      <c r="B18" s="39"/>
      <c r="C18" s="39"/>
      <c r="D18" s="39"/>
      <c r="E18" s="39"/>
      <c r="F18" s="39"/>
    </row>
    <row r="19" spans="1:7" x14ac:dyDescent="0.25">
      <c r="A19" s="48" t="s">
        <v>85</v>
      </c>
      <c r="B19" s="39">
        <f t="shared" ref="B19:G19" si="2">SUM(B20:B30)</f>
        <v>13763422</v>
      </c>
      <c r="C19" s="39">
        <f t="shared" si="2"/>
        <v>11297395</v>
      </c>
      <c r="D19" s="39">
        <f t="shared" si="2"/>
        <v>11354079</v>
      </c>
      <c r="E19" s="39">
        <f t="shared" si="2"/>
        <v>12914974</v>
      </c>
      <c r="F19" s="39">
        <f t="shared" si="2"/>
        <v>16938490</v>
      </c>
      <c r="G19" s="39">
        <f t="shared" si="2"/>
        <v>17793221</v>
      </c>
    </row>
    <row r="20" spans="1:7" x14ac:dyDescent="0.25">
      <c r="A20" s="36" t="s">
        <v>38</v>
      </c>
      <c r="B20" s="37">
        <v>1149310</v>
      </c>
      <c r="C20" s="37">
        <v>407039</v>
      </c>
      <c r="D20" s="84">
        <v>461995</v>
      </c>
      <c r="E20" s="84">
        <v>659565</v>
      </c>
      <c r="F20" s="85">
        <v>726318</v>
      </c>
      <c r="G20" s="86">
        <v>313038</v>
      </c>
    </row>
    <row r="21" spans="1:7" x14ac:dyDescent="0.25">
      <c r="A21" s="36" t="s">
        <v>39</v>
      </c>
      <c r="B21" s="37">
        <v>813250</v>
      </c>
      <c r="C21" s="37">
        <v>147550</v>
      </c>
      <c r="D21" s="84">
        <v>164700</v>
      </c>
      <c r="E21" s="84">
        <v>123500</v>
      </c>
      <c r="F21" s="85">
        <v>305250</v>
      </c>
      <c r="G21" s="86">
        <v>308000</v>
      </c>
    </row>
    <row r="22" spans="1:7" x14ac:dyDescent="0.25">
      <c r="A22" s="36" t="s">
        <v>40</v>
      </c>
      <c r="B22" s="37">
        <v>632500</v>
      </c>
      <c r="C22" s="37">
        <v>620000</v>
      </c>
      <c r="D22" s="84">
        <v>715000</v>
      </c>
      <c r="E22" s="84">
        <v>735000</v>
      </c>
      <c r="F22" s="85">
        <v>735500</v>
      </c>
      <c r="G22" s="86">
        <v>808000</v>
      </c>
    </row>
    <row r="23" spans="1:7" x14ac:dyDescent="0.25">
      <c r="A23" s="36" t="s">
        <v>41</v>
      </c>
      <c r="B23" s="37">
        <v>229000</v>
      </c>
      <c r="C23" s="37">
        <v>174000</v>
      </c>
      <c r="D23" s="84">
        <v>156000</v>
      </c>
      <c r="E23" s="84">
        <v>200000</v>
      </c>
      <c r="F23" s="85">
        <v>200000</v>
      </c>
      <c r="G23" s="86">
        <v>200000</v>
      </c>
    </row>
    <row r="24" spans="1:7" x14ac:dyDescent="0.25">
      <c r="A24" s="36" t="s">
        <v>42</v>
      </c>
      <c r="B24" s="37">
        <v>873083</v>
      </c>
      <c r="C24" s="37">
        <v>1463505</v>
      </c>
      <c r="D24" s="84">
        <v>1205293</v>
      </c>
      <c r="E24" s="84">
        <v>1454909</v>
      </c>
      <c r="F24" s="85">
        <v>1523203</v>
      </c>
      <c r="G24" s="86">
        <v>1593134</v>
      </c>
    </row>
    <row r="25" spans="1:7" x14ac:dyDescent="0.25">
      <c r="A25" s="36" t="s">
        <v>43</v>
      </c>
      <c r="B25" s="37">
        <v>1500000</v>
      </c>
      <c r="C25" s="37">
        <v>240500</v>
      </c>
      <c r="D25" s="84">
        <v>235000</v>
      </c>
      <c r="E25" s="84">
        <v>472660</v>
      </c>
      <c r="F25" s="85">
        <v>510100</v>
      </c>
      <c r="G25" s="86">
        <v>200000</v>
      </c>
    </row>
    <row r="26" spans="1:7" x14ac:dyDescent="0.25">
      <c r="A26" s="36" t="s">
        <v>44</v>
      </c>
      <c r="B26" s="37">
        <v>4224559</v>
      </c>
      <c r="C26" s="37">
        <v>6590051</v>
      </c>
      <c r="D26" s="84">
        <v>6173539</v>
      </c>
      <c r="E26" s="84">
        <v>7076085</v>
      </c>
      <c r="F26" s="85">
        <v>8928269</v>
      </c>
      <c r="G26" s="86">
        <v>9046793</v>
      </c>
    </row>
    <row r="27" spans="1:7" x14ac:dyDescent="0.25">
      <c r="A27" s="36" t="s">
        <v>45</v>
      </c>
      <c r="B27" s="37">
        <v>711911</v>
      </c>
      <c r="C27" s="37">
        <v>723871</v>
      </c>
      <c r="D27" s="84">
        <v>1097801</v>
      </c>
      <c r="E27" s="84">
        <v>512245</v>
      </c>
      <c r="F27" s="85">
        <v>656055</v>
      </c>
      <c r="G27" s="86">
        <v>760243</v>
      </c>
    </row>
    <row r="28" spans="1:7" x14ac:dyDescent="0.25">
      <c r="A28" s="36" t="s">
        <v>46</v>
      </c>
      <c r="B28" s="37">
        <v>2138149</v>
      </c>
      <c r="C28" s="37"/>
      <c r="D28" s="84"/>
      <c r="E28" s="84">
        <v>429524</v>
      </c>
      <c r="F28" s="85">
        <v>797365</v>
      </c>
      <c r="G28" s="86">
        <v>1635800</v>
      </c>
    </row>
    <row r="29" spans="1:7" x14ac:dyDescent="0.25">
      <c r="A29" s="36" t="s">
        <v>103</v>
      </c>
      <c r="B29" s="37"/>
      <c r="C29" s="37"/>
      <c r="D29" s="84"/>
      <c r="E29" s="84"/>
      <c r="F29" s="85"/>
      <c r="G29" s="86">
        <v>2500000</v>
      </c>
    </row>
    <row r="30" spans="1:7" x14ac:dyDescent="0.25">
      <c r="A30" s="36" t="s">
        <v>47</v>
      </c>
      <c r="B30" s="37">
        <v>1491660</v>
      </c>
      <c r="C30" s="37">
        <v>930879</v>
      </c>
      <c r="D30" s="84">
        <v>1144751</v>
      </c>
      <c r="E30" s="84">
        <v>1251486</v>
      </c>
      <c r="F30" s="85">
        <v>2556430</v>
      </c>
      <c r="G30" s="86">
        <v>428213</v>
      </c>
    </row>
    <row r="31" spans="1:7" x14ac:dyDescent="0.25">
      <c r="A31" s="36"/>
      <c r="B31" s="37"/>
      <c r="C31" s="37"/>
      <c r="D31" s="84"/>
      <c r="E31" s="84"/>
      <c r="F31" s="88"/>
    </row>
    <row r="32" spans="1:7" x14ac:dyDescent="0.25">
      <c r="A32" s="27" t="s">
        <v>86</v>
      </c>
      <c r="B32" s="39">
        <f t="shared" ref="B32:G32" si="3">B17-B19</f>
        <v>65666264</v>
      </c>
      <c r="C32" s="39">
        <f t="shared" si="3"/>
        <v>69770398</v>
      </c>
      <c r="D32" s="39">
        <f t="shared" si="3"/>
        <v>70051132</v>
      </c>
      <c r="E32" s="39">
        <f t="shared" si="3"/>
        <v>72694862</v>
      </c>
      <c r="F32" s="39">
        <f t="shared" si="3"/>
        <v>65541355</v>
      </c>
      <c r="G32" s="39">
        <f t="shared" si="3"/>
        <v>65063784</v>
      </c>
    </row>
    <row r="33" spans="1:7" x14ac:dyDescent="0.25">
      <c r="A33" s="24" t="s">
        <v>87</v>
      </c>
      <c r="B33" s="39">
        <f>SUM(B34:B35)</f>
        <v>21482154</v>
      </c>
      <c r="C33" s="39">
        <f t="shared" ref="C33:G33" si="4">SUM(C34:C35)</f>
        <v>22114544</v>
      </c>
      <c r="D33" s="39">
        <f t="shared" si="4"/>
        <v>20848976</v>
      </c>
      <c r="E33" s="39">
        <f t="shared" si="4"/>
        <v>22138524</v>
      </c>
      <c r="F33" s="39">
        <f t="shared" si="4"/>
        <v>16974195</v>
      </c>
      <c r="G33" s="39">
        <f t="shared" si="4"/>
        <v>15375999</v>
      </c>
    </row>
    <row r="34" spans="1:7" x14ac:dyDescent="0.25">
      <c r="A34" s="6" t="s">
        <v>104</v>
      </c>
      <c r="B34" s="37">
        <v>21401154</v>
      </c>
      <c r="C34" s="37">
        <v>22014544</v>
      </c>
      <c r="D34" s="84">
        <f>20171670+577306</f>
        <v>20748976</v>
      </c>
      <c r="E34" s="84">
        <v>20591103</v>
      </c>
      <c r="F34" s="88">
        <v>16474195</v>
      </c>
      <c r="G34" s="86">
        <v>14625999</v>
      </c>
    </row>
    <row r="35" spans="1:7" x14ac:dyDescent="0.25">
      <c r="A35" s="6" t="s">
        <v>105</v>
      </c>
      <c r="B35" s="37">
        <v>81000</v>
      </c>
      <c r="C35" s="37">
        <v>100000</v>
      </c>
      <c r="D35" s="84">
        <v>100000</v>
      </c>
      <c r="E35" s="84">
        <v>1547421</v>
      </c>
      <c r="F35" s="88">
        <v>500000</v>
      </c>
      <c r="G35" s="86">
        <v>750000</v>
      </c>
    </row>
    <row r="36" spans="1:7" x14ac:dyDescent="0.25">
      <c r="A36" s="27" t="s">
        <v>88</v>
      </c>
      <c r="B36" s="39">
        <f>B32-B33</f>
        <v>44184110</v>
      </c>
      <c r="C36" s="39">
        <f t="shared" ref="C36:E36" si="5">C32-C33</f>
        <v>47655854</v>
      </c>
      <c r="D36" s="39">
        <f t="shared" si="5"/>
        <v>49202156</v>
      </c>
      <c r="E36" s="39">
        <f t="shared" si="5"/>
        <v>50556338</v>
      </c>
      <c r="F36" s="39">
        <f>F32-F33</f>
        <v>48567160</v>
      </c>
      <c r="G36" s="39">
        <f>G32-G33</f>
        <v>49687785</v>
      </c>
    </row>
    <row r="37" spans="1:7" x14ac:dyDescent="0.25">
      <c r="A37" s="49"/>
      <c r="B37" s="39"/>
      <c r="C37" s="39"/>
      <c r="D37" s="39"/>
      <c r="E37" s="39"/>
      <c r="F37" s="39"/>
    </row>
    <row r="38" spans="1:7" ht="15.75" thickBot="1" x14ac:dyDescent="0.3">
      <c r="A38" s="27" t="s">
        <v>89</v>
      </c>
      <c r="B38" s="40">
        <f>B36/('1'!C8/10)</f>
        <v>1.8289904026260833</v>
      </c>
      <c r="C38" s="40">
        <f>C36/('1'!D8/10)</f>
        <v>1.8787641852186623</v>
      </c>
      <c r="D38" s="97">
        <f>D36/('1'!E8/10)</f>
        <v>1.9397249397386001</v>
      </c>
      <c r="E38" s="97">
        <f>E36/('1'!F8/10)</f>
        <v>1.8982015606622336</v>
      </c>
      <c r="F38" s="108">
        <f>F36/('1'!G8/10)</f>
        <v>1.7704032866030595</v>
      </c>
      <c r="G38" s="97">
        <f>G36/('1'!H8/10)</f>
        <v>1.7250029969314131</v>
      </c>
    </row>
    <row r="39" spans="1:7" ht="15.75" x14ac:dyDescent="0.25">
      <c r="A39" s="50" t="s">
        <v>90</v>
      </c>
      <c r="B39" s="51">
        <v>24157650</v>
      </c>
      <c r="C39" s="51">
        <v>25365532.5</v>
      </c>
      <c r="D39" s="89">
        <v>25365532.5</v>
      </c>
      <c r="E39" s="89">
        <v>26633809.100000001</v>
      </c>
      <c r="F39" s="89">
        <v>27432823</v>
      </c>
      <c r="G39" s="70">
        <f>'1'!H8/10</f>
        <v>28804463</v>
      </c>
    </row>
    <row r="40" spans="1:7" ht="15.75" x14ac:dyDescent="0.25">
      <c r="A40" s="41"/>
      <c r="B40" s="42"/>
      <c r="C40" s="42"/>
      <c r="D40" s="90"/>
      <c r="E40" s="90"/>
      <c r="F40" s="90"/>
    </row>
    <row r="41" spans="1:7" ht="15.75" x14ac:dyDescent="0.25">
      <c r="A41" s="43"/>
      <c r="B41" s="44"/>
      <c r="C41" s="44"/>
      <c r="D41" s="91"/>
      <c r="E41" s="91"/>
      <c r="F41" s="92"/>
    </row>
    <row r="42" spans="1:7" ht="16.5" thickBot="1" x14ac:dyDescent="0.3">
      <c r="A42" s="45"/>
      <c r="B42" s="46"/>
      <c r="C42" s="46"/>
      <c r="D42" s="93"/>
      <c r="E42" s="93"/>
      <c r="F42" s="9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pane xSplit="1" ySplit="4" topLeftCell="F26" activePane="bottomRight" state="frozen"/>
      <selection pane="topRight" activeCell="B1" sqref="B1"/>
      <selection pane="bottomLeft" activeCell="A5" sqref="A5"/>
      <selection pane="bottomRight" activeCell="H37" sqref="H37"/>
    </sheetView>
  </sheetViews>
  <sheetFormatPr defaultRowHeight="15" x14ac:dyDescent="0.25"/>
  <cols>
    <col min="1" max="1" width="50" style="2" customWidth="1"/>
    <col min="2" max="3" width="17.7109375" style="2" customWidth="1"/>
    <col min="4" max="4" width="18.42578125" style="2" customWidth="1"/>
    <col min="5" max="5" width="19" style="2" bestFit="1" customWidth="1"/>
    <col min="6" max="6" width="15.7109375" style="2" bestFit="1" customWidth="1"/>
    <col min="7" max="7" width="16" style="2" bestFit="1" customWidth="1"/>
    <col min="8" max="16384" width="9.140625" style="2"/>
  </cols>
  <sheetData>
    <row r="1" spans="1:7" x14ac:dyDescent="0.25">
      <c r="A1" s="31" t="s">
        <v>28</v>
      </c>
      <c r="B1" s="52"/>
      <c r="C1" s="52"/>
    </row>
    <row r="2" spans="1:7" ht="15.75" x14ac:dyDescent="0.25">
      <c r="A2" s="5" t="s">
        <v>48</v>
      </c>
    </row>
    <row r="3" spans="1:7" ht="15.75" thickBot="1" x14ac:dyDescent="0.3">
      <c r="A3" s="7" t="s">
        <v>74</v>
      </c>
    </row>
    <row r="4" spans="1:7" x14ac:dyDescent="0.25">
      <c r="A4" s="53"/>
      <c r="B4" s="54">
        <v>2013</v>
      </c>
      <c r="C4" s="54">
        <v>2014</v>
      </c>
      <c r="D4" s="54">
        <v>2015</v>
      </c>
      <c r="E4" s="54">
        <v>2016</v>
      </c>
      <c r="F4" s="55">
        <v>2017</v>
      </c>
      <c r="G4" s="2">
        <v>2018</v>
      </c>
    </row>
    <row r="5" spans="1:7" x14ac:dyDescent="0.25">
      <c r="A5" s="27" t="s">
        <v>91</v>
      </c>
      <c r="B5" s="64"/>
      <c r="C5" s="64"/>
      <c r="D5" s="65"/>
      <c r="E5" s="65"/>
      <c r="F5" s="66"/>
    </row>
    <row r="6" spans="1:7" x14ac:dyDescent="0.25">
      <c r="A6" s="56" t="s">
        <v>49</v>
      </c>
      <c r="B6" s="72">
        <v>295383598</v>
      </c>
      <c r="C6" s="72">
        <v>356762348</v>
      </c>
      <c r="D6" s="73">
        <v>418802934</v>
      </c>
      <c r="E6" s="73">
        <v>471336112</v>
      </c>
      <c r="F6" s="74">
        <v>498526014</v>
      </c>
      <c r="G6" s="75">
        <v>518092008</v>
      </c>
    </row>
    <row r="7" spans="1:7" x14ac:dyDescent="0.25">
      <c r="A7" s="56" t="s">
        <v>50</v>
      </c>
      <c r="B7" s="72">
        <v>-23011455</v>
      </c>
      <c r="C7" s="72">
        <v>-22834762</v>
      </c>
      <c r="D7" s="73">
        <v>-24102777</v>
      </c>
      <c r="E7" s="73">
        <v>-18534516</v>
      </c>
      <c r="F7" s="74">
        <v>-23927460</v>
      </c>
      <c r="G7" s="75">
        <v>-483023767</v>
      </c>
    </row>
    <row r="8" spans="1:7" x14ac:dyDescent="0.25">
      <c r="A8" s="56" t="s">
        <v>51</v>
      </c>
      <c r="B8" s="72">
        <v>-224922946</v>
      </c>
      <c r="C8" s="72">
        <v>-323078602</v>
      </c>
      <c r="D8" s="73">
        <v>-359810619</v>
      </c>
      <c r="E8" s="73">
        <v>-397801115</v>
      </c>
      <c r="F8" s="74">
        <v>-490214544</v>
      </c>
      <c r="G8" s="75">
        <v>-17340109</v>
      </c>
    </row>
    <row r="9" spans="1:7" x14ac:dyDescent="0.25">
      <c r="A9" s="57"/>
      <c r="B9" s="58">
        <f>SUM(B6:B8)</f>
        <v>47449197</v>
      </c>
      <c r="C9" s="58">
        <f>SUM(C6:C8)</f>
        <v>10848984</v>
      </c>
      <c r="D9" s="59">
        <v>34889538</v>
      </c>
      <c r="E9" s="59">
        <v>55000481</v>
      </c>
      <c r="F9" s="60">
        <v>-15615990</v>
      </c>
      <c r="G9" s="76">
        <f>SUM(G6:G8)</f>
        <v>17728132</v>
      </c>
    </row>
    <row r="10" spans="1:7" x14ac:dyDescent="0.25">
      <c r="A10" s="27" t="s">
        <v>92</v>
      </c>
      <c r="B10" s="58"/>
      <c r="C10" s="58"/>
      <c r="D10" s="59"/>
      <c r="E10" s="59"/>
      <c r="F10" s="60"/>
      <c r="G10" s="75"/>
    </row>
    <row r="11" spans="1:7" x14ac:dyDescent="0.25">
      <c r="A11" s="56" t="s">
        <v>52</v>
      </c>
      <c r="B11" s="72">
        <v>-24509828</v>
      </c>
      <c r="C11" s="72">
        <v>-10730867</v>
      </c>
      <c r="D11" s="73">
        <v>-8710526</v>
      </c>
      <c r="E11" s="73">
        <v>-15945745</v>
      </c>
      <c r="F11" s="74">
        <v>-9605271</v>
      </c>
      <c r="G11" s="75">
        <v>-4983959</v>
      </c>
    </row>
    <row r="12" spans="1:7" x14ac:dyDescent="0.25">
      <c r="A12" s="56" t="s">
        <v>53</v>
      </c>
      <c r="B12" s="72">
        <v>302000</v>
      </c>
      <c r="C12" s="72">
        <v>2327500</v>
      </c>
      <c r="D12" s="73">
        <v>1364700</v>
      </c>
      <c r="E12" s="73">
        <v>958589</v>
      </c>
      <c r="F12" s="74">
        <v>1725000</v>
      </c>
      <c r="G12" s="75">
        <v>1560000</v>
      </c>
    </row>
    <row r="13" spans="1:7" x14ac:dyDescent="0.25">
      <c r="A13" s="56" t="s">
        <v>54</v>
      </c>
      <c r="B13" s="72">
        <v>931339</v>
      </c>
      <c r="C13" s="75">
        <v>2454678</v>
      </c>
      <c r="D13" s="73">
        <v>932404</v>
      </c>
      <c r="E13" s="73">
        <v>4494007</v>
      </c>
      <c r="F13" s="74">
        <v>26122745</v>
      </c>
      <c r="G13" s="75">
        <v>14272845</v>
      </c>
    </row>
    <row r="14" spans="1:7" x14ac:dyDescent="0.25">
      <c r="A14" s="56" t="s">
        <v>55</v>
      </c>
      <c r="B14" s="72">
        <v>-2429995</v>
      </c>
      <c r="C14" s="72">
        <v>-3959857</v>
      </c>
      <c r="D14" s="73">
        <v>-2380000</v>
      </c>
      <c r="E14" s="73">
        <v>-1394290</v>
      </c>
      <c r="F14" s="74">
        <v>-18705836</v>
      </c>
      <c r="G14" s="75">
        <v>-15967410</v>
      </c>
    </row>
    <row r="15" spans="1:7" x14ac:dyDescent="0.25">
      <c r="A15" s="56" t="s">
        <v>67</v>
      </c>
      <c r="B15" s="72">
        <v>-16000000</v>
      </c>
      <c r="C15" s="72"/>
      <c r="D15" s="73"/>
      <c r="E15" s="73"/>
      <c r="F15" s="74"/>
      <c r="G15" s="75"/>
    </row>
    <row r="16" spans="1:7" x14ac:dyDescent="0.25">
      <c r="A16" s="56" t="s">
        <v>66</v>
      </c>
      <c r="B16" s="72">
        <v>-1502286</v>
      </c>
      <c r="C16" s="72"/>
      <c r="D16" s="73"/>
      <c r="E16" s="73"/>
      <c r="F16" s="74"/>
      <c r="G16" s="75"/>
    </row>
    <row r="17" spans="1:7" x14ac:dyDescent="0.25">
      <c r="A17" s="56" t="s">
        <v>56</v>
      </c>
      <c r="B17" s="72">
        <v>315967</v>
      </c>
      <c r="C17" s="72">
        <v>882667</v>
      </c>
      <c r="D17" s="73">
        <v>921231</v>
      </c>
      <c r="E17" s="73">
        <v>1819832</v>
      </c>
      <c r="F17" s="74">
        <v>3004005</v>
      </c>
      <c r="G17" s="75">
        <v>1512503</v>
      </c>
    </row>
    <row r="18" spans="1:7" x14ac:dyDescent="0.25">
      <c r="A18" s="57"/>
      <c r="B18" s="58">
        <f>SUM(B11:B17)</f>
        <v>-42892803</v>
      </c>
      <c r="C18" s="58">
        <f>SUM(C11:C17)</f>
        <v>-9025879</v>
      </c>
      <c r="D18" s="59">
        <v>-7872191</v>
      </c>
      <c r="E18" s="59">
        <v>-10067607</v>
      </c>
      <c r="F18" s="60">
        <v>2540643</v>
      </c>
      <c r="G18" s="76">
        <f>SUM(G11:G17)</f>
        <v>-3606021</v>
      </c>
    </row>
    <row r="19" spans="1:7" x14ac:dyDescent="0.25">
      <c r="A19" s="27" t="s">
        <v>93</v>
      </c>
      <c r="B19" s="58"/>
      <c r="C19" s="58"/>
      <c r="D19" s="59"/>
      <c r="E19" s="59"/>
      <c r="F19" s="60"/>
      <c r="G19" s="75"/>
    </row>
    <row r="20" spans="1:7" x14ac:dyDescent="0.25">
      <c r="A20" s="56" t="s">
        <v>57</v>
      </c>
      <c r="B20" s="72">
        <v>5184959</v>
      </c>
      <c r="C20" s="72">
        <v>451448</v>
      </c>
      <c r="D20" s="73">
        <v>-5673456</v>
      </c>
      <c r="E20" s="73"/>
      <c r="F20" s="74"/>
      <c r="G20" s="75"/>
    </row>
    <row r="21" spans="1:7" x14ac:dyDescent="0.25">
      <c r="A21" s="56" t="s">
        <v>58</v>
      </c>
      <c r="B21" s="72"/>
      <c r="C21" s="72"/>
      <c r="D21" s="73" t="s">
        <v>2</v>
      </c>
      <c r="E21" s="73">
        <v>-512245</v>
      </c>
      <c r="F21" s="74">
        <v>-656055</v>
      </c>
      <c r="G21" s="75">
        <v>-760243</v>
      </c>
    </row>
    <row r="22" spans="1:7" x14ac:dyDescent="0.25">
      <c r="A22" s="56" t="s">
        <v>59</v>
      </c>
      <c r="B22" s="72">
        <v>-711911</v>
      </c>
      <c r="C22" s="72">
        <v>-1125448</v>
      </c>
      <c r="D22" s="73">
        <v>-1097801</v>
      </c>
      <c r="E22" s="73"/>
      <c r="F22" s="74"/>
      <c r="G22" s="75"/>
    </row>
    <row r="23" spans="1:7" x14ac:dyDescent="0.25">
      <c r="A23" s="56" t="s">
        <v>60</v>
      </c>
      <c r="B23" s="72"/>
      <c r="C23" s="72"/>
      <c r="D23" s="73"/>
      <c r="E23" s="73">
        <v>10000000</v>
      </c>
      <c r="F23" s="74">
        <v>-1742520</v>
      </c>
      <c r="G23" s="75">
        <v>39900000</v>
      </c>
    </row>
    <row r="24" spans="1:7" x14ac:dyDescent="0.25">
      <c r="A24" s="56" t="s">
        <v>61</v>
      </c>
      <c r="B24" s="72"/>
      <c r="C24" s="72"/>
      <c r="D24" s="73"/>
      <c r="E24" s="73"/>
      <c r="F24" s="74">
        <v>11167929</v>
      </c>
      <c r="G24" s="75">
        <v>-13730609</v>
      </c>
    </row>
    <row r="25" spans="1:7" x14ac:dyDescent="0.25">
      <c r="A25" s="56" t="s">
        <v>62</v>
      </c>
      <c r="B25" s="72"/>
      <c r="C25" s="72"/>
      <c r="D25" s="73"/>
      <c r="E25" s="73">
        <v>-871260</v>
      </c>
      <c r="F25" s="74"/>
      <c r="G25" s="75">
        <v>-12194563</v>
      </c>
    </row>
    <row r="26" spans="1:7" x14ac:dyDescent="0.25">
      <c r="A26" s="56" t="s">
        <v>63</v>
      </c>
      <c r="B26" s="72"/>
      <c r="C26" s="72"/>
      <c r="D26" s="73"/>
      <c r="E26" s="73">
        <v>-457442</v>
      </c>
      <c r="F26" s="74"/>
      <c r="G26" s="75"/>
    </row>
    <row r="27" spans="1:7" x14ac:dyDescent="0.25">
      <c r="A27" s="56" t="s">
        <v>64</v>
      </c>
      <c r="B27" s="72"/>
      <c r="C27" s="72">
        <v>-10745534</v>
      </c>
      <c r="D27" s="73">
        <v>-16166496</v>
      </c>
      <c r="E27" s="73">
        <v>-11215338</v>
      </c>
      <c r="F27" s="74">
        <v>-16294935</v>
      </c>
      <c r="G27" s="75">
        <v>-12018325</v>
      </c>
    </row>
    <row r="28" spans="1:7" x14ac:dyDescent="0.25">
      <c r="A28" s="57"/>
      <c r="B28" s="58">
        <f>SUM(B20:B27)</f>
        <v>4473048</v>
      </c>
      <c r="C28" s="58">
        <f>SUM(C20:C27)</f>
        <v>-11419534</v>
      </c>
      <c r="D28" s="59">
        <v>-22937753</v>
      </c>
      <c r="E28" s="59">
        <v>-3056285</v>
      </c>
      <c r="F28" s="60">
        <v>-7525581</v>
      </c>
      <c r="G28" s="76">
        <f>SUM(G20:G27)</f>
        <v>1196260</v>
      </c>
    </row>
    <row r="29" spans="1:7" x14ac:dyDescent="0.25">
      <c r="A29" s="57"/>
      <c r="B29" s="58"/>
      <c r="C29" s="58"/>
      <c r="D29" s="59"/>
      <c r="E29" s="59"/>
      <c r="F29" s="60"/>
      <c r="G29" s="75"/>
    </row>
    <row r="30" spans="1:7" x14ac:dyDescent="0.25">
      <c r="A30" s="7" t="s">
        <v>94</v>
      </c>
      <c r="B30" s="58">
        <f>B9+B18+B28</f>
        <v>9029442</v>
      </c>
      <c r="C30" s="58">
        <f>C9+C18+C28</f>
        <v>-9596429</v>
      </c>
      <c r="D30" s="59">
        <v>4079594</v>
      </c>
      <c r="E30" s="59">
        <v>41876589</v>
      </c>
      <c r="F30" s="60">
        <v>-20600928</v>
      </c>
      <c r="G30" s="76">
        <f>G9+G18+G28</f>
        <v>15318371</v>
      </c>
    </row>
    <row r="31" spans="1:7" x14ac:dyDescent="0.25">
      <c r="A31" s="50" t="s">
        <v>95</v>
      </c>
      <c r="B31" s="72">
        <v>231721321</v>
      </c>
      <c r="C31" s="72">
        <v>240750763</v>
      </c>
      <c r="D31" s="73">
        <v>231154334</v>
      </c>
      <c r="E31" s="73">
        <v>235233928</v>
      </c>
      <c r="F31" s="74">
        <v>277110517</v>
      </c>
      <c r="G31" s="75">
        <v>256509589</v>
      </c>
    </row>
    <row r="32" spans="1:7" x14ac:dyDescent="0.25">
      <c r="A32" s="27" t="s">
        <v>96</v>
      </c>
      <c r="B32" s="58">
        <f>B30+B31</f>
        <v>240750763</v>
      </c>
      <c r="C32" s="58">
        <f>C30+C31</f>
        <v>231154334</v>
      </c>
      <c r="D32" s="59">
        <v>235233928</v>
      </c>
      <c r="E32" s="59">
        <v>277110517</v>
      </c>
      <c r="F32" s="60">
        <v>256509589</v>
      </c>
      <c r="G32" s="76">
        <f>SUM(G30:G31)</f>
        <v>271827960</v>
      </c>
    </row>
    <row r="33" spans="1:7" x14ac:dyDescent="0.25">
      <c r="A33" s="49"/>
      <c r="B33" s="61"/>
      <c r="C33" s="61"/>
      <c r="D33" s="62"/>
      <c r="E33" s="62"/>
      <c r="F33" s="67"/>
    </row>
    <row r="34" spans="1:7" ht="15.75" thickBot="1" x14ac:dyDescent="0.3">
      <c r="A34" s="27" t="s">
        <v>97</v>
      </c>
      <c r="B34" s="63">
        <f>B9/('1'!C8/10)</f>
        <v>1.9641478786222997</v>
      </c>
      <c r="C34" s="63">
        <f>C9/('1'!D8/10)</f>
        <v>0.42770574597635591</v>
      </c>
      <c r="D34" s="63">
        <f>D9/('1'!E8/10)</f>
        <v>1.3754703552941379</v>
      </c>
      <c r="E34" s="63">
        <f>E9/('1'!F8/10)</f>
        <v>2.065062522356218</v>
      </c>
      <c r="F34" s="63">
        <f>F9/('1'!G8/10)</f>
        <v>-0.56924473285159172</v>
      </c>
      <c r="G34" s="63">
        <f>G9/('1'!H8/10)</f>
        <v>0.61546476322089394</v>
      </c>
    </row>
    <row r="35" spans="1:7" x14ac:dyDescent="0.25">
      <c r="A35" s="27" t="s">
        <v>98</v>
      </c>
      <c r="B35" s="77">
        <v>24157650</v>
      </c>
      <c r="C35" s="77">
        <v>25365532.5</v>
      </c>
      <c r="D35" s="78">
        <v>25365532.5</v>
      </c>
      <c r="E35" s="78">
        <v>26633809.100000001</v>
      </c>
      <c r="F35" s="79">
        <v>27432823</v>
      </c>
      <c r="G35" s="75">
        <f>'1'!H8/10</f>
        <v>28804463</v>
      </c>
    </row>
    <row r="36" spans="1:7" ht="15.75" thickBot="1" x14ac:dyDescent="0.3">
      <c r="A36" s="19"/>
      <c r="B36" s="20"/>
      <c r="C36" s="20"/>
      <c r="D36" s="21"/>
      <c r="E36" s="21"/>
      <c r="F36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4" sqref="H4"/>
    </sheetView>
  </sheetViews>
  <sheetFormatPr defaultRowHeight="15" x14ac:dyDescent="0.25"/>
  <cols>
    <col min="1" max="1" width="16.5703125" bestFit="1" customWidth="1"/>
  </cols>
  <sheetData>
    <row r="1" spans="1:6" x14ac:dyDescent="0.25">
      <c r="A1" s="31" t="s">
        <v>28</v>
      </c>
    </row>
    <row r="2" spans="1:6" x14ac:dyDescent="0.25">
      <c r="A2" s="7" t="s">
        <v>68</v>
      </c>
    </row>
    <row r="3" spans="1:6" ht="15.75" x14ac:dyDescent="0.25">
      <c r="A3" s="5" t="s">
        <v>74</v>
      </c>
    </row>
    <row r="4" spans="1:6" x14ac:dyDescent="0.25">
      <c r="B4">
        <v>2013</v>
      </c>
      <c r="C4">
        <v>2014</v>
      </c>
      <c r="D4">
        <v>2015</v>
      </c>
      <c r="E4">
        <v>2016</v>
      </c>
      <c r="F4">
        <v>2017</v>
      </c>
    </row>
    <row r="5" spans="1:6" x14ac:dyDescent="0.25">
      <c r="A5" s="6" t="s">
        <v>99</v>
      </c>
      <c r="B5" s="3">
        <f>'2'!B36/'1'!C44</f>
        <v>7.4669938282502346E-2</v>
      </c>
      <c r="C5" s="3">
        <f>'2'!C36/'1'!D44</f>
        <v>7.691888871395286E-2</v>
      </c>
      <c r="D5" s="3">
        <f>'2'!D36/'1'!E44</f>
        <v>7.8253788889581941E-2</v>
      </c>
      <c r="E5" s="3">
        <f>'2'!E36/'1'!F44</f>
        <v>7.3226869367065697E-2</v>
      </c>
      <c r="F5" s="3">
        <f>'2'!F36/'1'!G44</f>
        <v>6.6907509395447817E-2</v>
      </c>
    </row>
    <row r="6" spans="1:6" x14ac:dyDescent="0.25">
      <c r="A6" s="6" t="s">
        <v>100</v>
      </c>
      <c r="B6" s="3">
        <f>'2'!B36/'1'!C15</f>
        <v>0.12269931137071299</v>
      </c>
      <c r="C6" s="3">
        <f>'2'!C36/'1'!D15</f>
        <v>0.12077501322152875</v>
      </c>
      <c r="D6" s="3">
        <f>'2'!D36/'1'!E15</f>
        <v>0.11759025779489884</v>
      </c>
      <c r="E6" s="3">
        <f>'2'!E36/'1'!F15</f>
        <v>0.11079774778674782</v>
      </c>
      <c r="F6" s="3">
        <f>'2'!F36/'1'!G15</f>
        <v>9.988774486566919E-2</v>
      </c>
    </row>
    <row r="7" spans="1:6" x14ac:dyDescent="0.25">
      <c r="A7" t="s">
        <v>71</v>
      </c>
      <c r="B7" s="4">
        <f>'1'!C44/'1'!C15</f>
        <v>1.6432223488185946</v>
      </c>
      <c r="C7" s="4">
        <f>'1'!D44/'1'!D15</f>
        <v>1.5701606619756132</v>
      </c>
      <c r="D7" s="4">
        <f>'1'!E44/'1'!E15</f>
        <v>1.5026781381898537</v>
      </c>
      <c r="E7" s="4">
        <f>'1'!F44/'1'!F15</f>
        <v>1.5130750330367106</v>
      </c>
      <c r="F7" s="4">
        <f>'1'!G44/'1'!G15</f>
        <v>1.4929227790455646</v>
      </c>
    </row>
    <row r="8" spans="1:6" x14ac:dyDescent="0.25">
      <c r="A8" t="s">
        <v>72</v>
      </c>
      <c r="B8" s="3">
        <f>'2'!B19/'2'!B17</f>
        <v>0.17327806130317575</v>
      </c>
      <c r="C8" s="3">
        <f>'2'!C19/'2'!C17</f>
        <v>0.13935737710288967</v>
      </c>
      <c r="D8" s="3">
        <f>'2'!D19/'2'!D17</f>
        <v>0.13947607113259616</v>
      </c>
      <c r="E8" s="3">
        <f>'2'!E19/'2'!E17</f>
        <v>0.15085852985397613</v>
      </c>
      <c r="F8" s="3">
        <f>'2'!F19/'2'!F17</f>
        <v>0.20536520164411076</v>
      </c>
    </row>
    <row r="9" spans="1:6" x14ac:dyDescent="0.25">
      <c r="A9" s="6" t="s">
        <v>69</v>
      </c>
      <c r="B9" s="3">
        <f>'2'!B36/'2'!B17</f>
        <v>0.55626696044096158</v>
      </c>
      <c r="C9" s="3">
        <f>'2'!C36/'2'!C17</f>
        <v>0.58785187355476665</v>
      </c>
      <c r="D9" s="3">
        <f>'2'!D36/'2'!D17</f>
        <v>0.6044103982483382</v>
      </c>
      <c r="E9" s="3">
        <f>'2'!E36/'2'!E17</f>
        <v>0.59054356791432239</v>
      </c>
      <c r="F9" s="3">
        <f>'2'!F36/'2'!F17</f>
        <v>0.58883670307576352</v>
      </c>
    </row>
    <row r="10" spans="1:6" x14ac:dyDescent="0.25">
      <c r="A10" t="s">
        <v>70</v>
      </c>
      <c r="B10" s="3">
        <f>'2'!B32/'2'!B17</f>
        <v>0.82672193869682431</v>
      </c>
      <c r="C10" s="3">
        <f>'2'!C32/'2'!C17</f>
        <v>0.86064262289711035</v>
      </c>
      <c r="D10" s="3">
        <f>'2'!D32/'2'!D17</f>
        <v>0.86052392886740381</v>
      </c>
      <c r="E10" s="3">
        <f>'2'!E32/'2'!E17</f>
        <v>0.84914147014602392</v>
      </c>
      <c r="F10" s="3">
        <f>'2'!F32/'2'!F17</f>
        <v>0.79463479835588924</v>
      </c>
    </row>
    <row r="11" spans="1:6" x14ac:dyDescent="0.25">
      <c r="A11" t="s">
        <v>101</v>
      </c>
      <c r="B11" s="3">
        <f>'3'!B9/'1'!C44</f>
        <v>8.0187846072814303E-2</v>
      </c>
      <c r="C11" s="3">
        <f>'3'!C9/'1'!D44</f>
        <v>1.7510792964815093E-2</v>
      </c>
      <c r="D11" s="3">
        <f>'3'!D9/'1'!E44</f>
        <v>5.5490221629862051E-2</v>
      </c>
      <c r="E11" s="3">
        <f>'3'!E9/'1'!F44</f>
        <v>7.9663860094312589E-2</v>
      </c>
      <c r="F11" s="3">
        <f>'3'!F9/'1'!G44</f>
        <v>-2.1513034685252737E-2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2020-04-12T05:59:11Z</dcterms:modified>
</cp:coreProperties>
</file>