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01"/>
  </bookViews>
  <sheets>
    <sheet name="Balance Sheet" sheetId="1" r:id="rId1"/>
    <sheet name="Profit &amp; Loss" sheetId="7" r:id="rId2"/>
    <sheet name="Cash Flow Statement" sheetId="3" r:id="rId3"/>
    <sheet name="Ratio" sheetId="6" r:id="rId4"/>
  </sheets>
  <calcPr calcId="162913"/>
</workbook>
</file>

<file path=xl/calcChain.xml><?xml version="1.0" encoding="utf-8"?>
<calcChain xmlns="http://schemas.openxmlformats.org/spreadsheetml/2006/main">
  <c r="B7" i="7" l="1"/>
  <c r="C7" i="7"/>
  <c r="D7" i="7"/>
  <c r="E7" i="7"/>
  <c r="F7" i="7"/>
  <c r="G7" i="7"/>
  <c r="G6" i="7" s="1"/>
  <c r="H7" i="7"/>
  <c r="I7" i="7"/>
  <c r="J7" i="7"/>
  <c r="K7" i="7"/>
  <c r="L7" i="7"/>
  <c r="M7" i="7"/>
  <c r="B14" i="7"/>
  <c r="C14" i="7"/>
  <c r="D14" i="7"/>
  <c r="E14" i="7"/>
  <c r="F14" i="7"/>
  <c r="G14" i="7"/>
  <c r="B28" i="7"/>
  <c r="C28" i="7"/>
  <c r="D28" i="7"/>
  <c r="E28" i="7"/>
  <c r="F28" i="7"/>
  <c r="G28" i="7"/>
  <c r="B37" i="7"/>
  <c r="C37" i="7"/>
  <c r="D37" i="7"/>
  <c r="E37" i="7"/>
  <c r="F37" i="7"/>
  <c r="G37" i="7"/>
  <c r="F6" i="7" l="1"/>
  <c r="F27" i="7" s="1"/>
  <c r="F7" i="6"/>
  <c r="E6" i="7"/>
  <c r="E27" i="7" s="1"/>
  <c r="E7" i="6"/>
  <c r="C6" i="7"/>
  <c r="C7" i="6"/>
  <c r="B6" i="7"/>
  <c r="B27" i="7" s="1"/>
  <c r="B36" i="7" s="1"/>
  <c r="B40" i="7" s="1"/>
  <c r="B41" i="7" s="1"/>
  <c r="B7" i="6"/>
  <c r="D6" i="7"/>
  <c r="D27" i="7" s="1"/>
  <c r="D7" i="6"/>
  <c r="G27" i="7"/>
  <c r="G36" i="7" s="1"/>
  <c r="G40" i="7" s="1"/>
  <c r="G41" i="7" s="1"/>
  <c r="C27" i="7"/>
  <c r="G39" i="3"/>
  <c r="H39" i="3"/>
  <c r="G48" i="3"/>
  <c r="H48" i="3"/>
  <c r="G22" i="3"/>
  <c r="H22" i="3"/>
  <c r="H6" i="3" s="1"/>
  <c r="H57" i="3" s="1"/>
  <c r="G7" i="3"/>
  <c r="G38" i="1"/>
  <c r="G28" i="1"/>
  <c r="G25" i="1" s="1"/>
  <c r="G17" i="1"/>
  <c r="G14" i="1"/>
  <c r="G10" i="1"/>
  <c r="G7" i="1"/>
  <c r="D36" i="7" l="1"/>
  <c r="D40" i="7" s="1"/>
  <c r="D8" i="6"/>
  <c r="C36" i="7"/>
  <c r="C40" i="7" s="1"/>
  <c r="C8" i="6"/>
  <c r="F36" i="7"/>
  <c r="F40" i="7" s="1"/>
  <c r="F8" i="6"/>
  <c r="E36" i="7"/>
  <c r="E40" i="7" s="1"/>
  <c r="E8" i="6"/>
  <c r="H53" i="3"/>
  <c r="G24" i="1"/>
  <c r="G56" i="1"/>
  <c r="G6" i="1"/>
  <c r="G6" i="3"/>
  <c r="G57" i="3" s="1"/>
  <c r="B28" i="1"/>
  <c r="B25" i="1" s="1"/>
  <c r="E41" i="7" l="1"/>
  <c r="E9" i="6"/>
  <c r="C41" i="7"/>
  <c r="C9" i="6"/>
  <c r="F41" i="7"/>
  <c r="F9" i="6"/>
  <c r="F11" i="6"/>
  <c r="D41" i="7"/>
  <c r="D9" i="6"/>
  <c r="G53" i="3"/>
  <c r="G56" i="3" s="1"/>
  <c r="F38" i="1"/>
  <c r="F56" i="1" l="1"/>
  <c r="E7" i="3"/>
  <c r="F7" i="3"/>
  <c r="D7" i="3"/>
  <c r="B7" i="3"/>
  <c r="D48" i="3"/>
  <c r="E48" i="3"/>
  <c r="F48" i="3"/>
  <c r="B48" i="3"/>
  <c r="C48" i="3"/>
  <c r="C22" i="3"/>
  <c r="C7" i="3"/>
  <c r="C28" i="1"/>
  <c r="C25" i="1" s="1"/>
  <c r="F28" i="1"/>
  <c r="F25" i="1" s="1"/>
  <c r="F24" i="1" s="1"/>
  <c r="F7" i="1"/>
  <c r="F14" i="1"/>
  <c r="F39" i="3" l="1"/>
  <c r="F38" i="3"/>
  <c r="F22" i="3" s="1"/>
  <c r="F6" i="3" s="1"/>
  <c r="F57" i="3" s="1"/>
  <c r="E38" i="1"/>
  <c r="E11" i="6" s="1"/>
  <c r="F17" i="1"/>
  <c r="F14" i="6" s="1"/>
  <c r="F10" i="1"/>
  <c r="D39" i="3"/>
  <c r="E39" i="3"/>
  <c r="D22" i="3"/>
  <c r="D6" i="3" s="1"/>
  <c r="D57" i="3" s="1"/>
  <c r="E22" i="3"/>
  <c r="E6" i="3" s="1"/>
  <c r="E57" i="3" s="1"/>
  <c r="E56" i="1" l="1"/>
  <c r="F6" i="1"/>
  <c r="F10" i="6" s="1"/>
  <c r="D53" i="3"/>
  <c r="D56" i="3" s="1"/>
  <c r="E53" i="3"/>
  <c r="E56" i="3" s="1"/>
  <c r="F53" i="3"/>
  <c r="F56" i="3" s="1"/>
  <c r="D38" i="1"/>
  <c r="D11" i="6" s="1"/>
  <c r="D28" i="1"/>
  <c r="D25" i="1" s="1"/>
  <c r="E28" i="1"/>
  <c r="E25" i="1" s="1"/>
  <c r="E24" i="1" s="1"/>
  <c r="D17" i="1"/>
  <c r="E17" i="1"/>
  <c r="D14" i="1"/>
  <c r="E14" i="1"/>
  <c r="D10" i="1"/>
  <c r="E10" i="1"/>
  <c r="D7" i="1"/>
  <c r="E7" i="1"/>
  <c r="E14" i="6" l="1"/>
  <c r="D14" i="6"/>
  <c r="D24" i="1"/>
  <c r="D56" i="1"/>
  <c r="E6" i="1"/>
  <c r="E10" i="6" s="1"/>
  <c r="D6" i="1"/>
  <c r="D10" i="6" s="1"/>
  <c r="B22" i="3" l="1"/>
  <c r="C39" i="3"/>
  <c r="C7" i="1"/>
  <c r="C38" i="1"/>
  <c r="C17" i="1"/>
  <c r="C14" i="6" s="1"/>
  <c r="C14" i="1"/>
  <c r="C10" i="1"/>
  <c r="C24" i="1" l="1"/>
  <c r="C11" i="6"/>
  <c r="C56" i="1"/>
  <c r="C6" i="1"/>
  <c r="C10" i="6" s="1"/>
  <c r="C6" i="3"/>
  <c r="B39" i="3"/>
  <c r="B8" i="6"/>
  <c r="B7" i="1"/>
  <c r="B10" i="1"/>
  <c r="B14" i="1"/>
  <c r="B17" i="1"/>
  <c r="B14" i="6" s="1"/>
  <c r="B38" i="1"/>
  <c r="B24" i="1" s="1"/>
  <c r="B56" i="1" l="1"/>
  <c r="C57" i="3"/>
  <c r="B6" i="1"/>
  <c r="C53" i="3"/>
  <c r="C56" i="3" s="1"/>
  <c r="B6" i="3"/>
  <c r="B57" i="3" l="1"/>
  <c r="B53" i="3"/>
  <c r="B56" i="3" s="1"/>
  <c r="B9" i="6" l="1"/>
  <c r="B11" i="6" l="1"/>
  <c r="B10" i="6"/>
</calcChain>
</file>

<file path=xl/sharedStrings.xml><?xml version="1.0" encoding="utf-8"?>
<sst xmlns="http://schemas.openxmlformats.org/spreadsheetml/2006/main" count="161" uniqueCount="155">
  <si>
    <t>As at 31 December</t>
  </si>
  <si>
    <t>Eastern Bank Limited</t>
  </si>
  <si>
    <t>Cash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</si>
  <si>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</si>
  <si>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</si>
  <si>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</si>
  <si>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</si>
  <si>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</si>
  <si>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</si>
  <si>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Liabilities</t>
  </si>
  <si>
    <t>Demand deposits</t>
  </si>
  <si>
    <t>Bills payable</t>
  </si>
  <si>
    <t>Savings bank deposits</t>
  </si>
  <si>
    <t>Short-term deposits</t>
  </si>
  <si>
    <t>Fixed deposits</t>
  </si>
  <si>
    <t>Non-Controlling Interest</t>
  </si>
  <si>
    <t>Retained earnings</t>
  </si>
  <si>
    <t>Proposed dividend</t>
  </si>
  <si>
    <t>Interest Income</t>
  </si>
  <si>
    <t>Interest paid on deposit,borrowings,etc</t>
  </si>
  <si>
    <t>Investment income</t>
  </si>
  <si>
    <t>Commission,exchange,and brokerage</t>
  </si>
  <si>
    <t>Other income</t>
  </si>
  <si>
    <t>Salary and allowances</t>
  </si>
  <si>
    <t>Legal expenses</t>
  </si>
  <si>
    <t>Chief executive's salary and fees</t>
  </si>
  <si>
    <t>Directors' fees</t>
  </si>
  <si>
    <t>Auditors' fees</t>
  </si>
  <si>
    <t>Charges on loan losses</t>
  </si>
  <si>
    <t>Depreciation and repair of Bank's asset</t>
  </si>
  <si>
    <t>Other expenses</t>
  </si>
  <si>
    <t>Provision against loans and advances</t>
  </si>
  <si>
    <t>Provision for Bad and Doubtful Debts</t>
  </si>
  <si>
    <t>Provision for diminution in value of investment</t>
  </si>
  <si>
    <t>Current tax</t>
  </si>
  <si>
    <t>Deferred tax</t>
  </si>
  <si>
    <t xml:space="preserve">Interest receipts </t>
  </si>
  <si>
    <t>Interest payments</t>
  </si>
  <si>
    <t>Dividend received</t>
  </si>
  <si>
    <t xml:space="preserve">Fees and commision receipts </t>
  </si>
  <si>
    <t>Recoveries on loans previously written off</t>
  </si>
  <si>
    <t>Cash payment to employee</t>
  </si>
  <si>
    <t>Cash payment to suppliers</t>
  </si>
  <si>
    <t>Income tax paid</t>
  </si>
  <si>
    <t>Treasury Bills</t>
  </si>
  <si>
    <t>Loans and advance to customers</t>
  </si>
  <si>
    <t>Other asset</t>
  </si>
  <si>
    <t>Deposit from other banks</t>
  </si>
  <si>
    <t>Deposit from customers</t>
  </si>
  <si>
    <t>Certificate of Deposit</t>
  </si>
  <si>
    <t>Trading liabilities</t>
  </si>
  <si>
    <t>Other liablities</t>
  </si>
  <si>
    <t>Dividend Received</t>
  </si>
  <si>
    <t>Interest Received</t>
  </si>
  <si>
    <t>(Purchase)/sale of govt securities</t>
  </si>
  <si>
    <t>(Purchase)/sale of trading securities,bonds,etc</t>
  </si>
  <si>
    <t>Dividend paid</t>
  </si>
  <si>
    <t>Dividend Equalisation Reserve</t>
  </si>
  <si>
    <t>Reserve against Pre-take Over Loss</t>
  </si>
  <si>
    <t>Pre-Take Over loss</t>
  </si>
  <si>
    <t>Asset Revaluation Reserve</t>
  </si>
  <si>
    <t>Reserve for Building Funds</t>
  </si>
  <si>
    <t>Genaral  reserve</t>
  </si>
  <si>
    <t>Reserve Against non banking interest</t>
  </si>
  <si>
    <t>Dividend Distribution Tax on Dividend</t>
  </si>
  <si>
    <t>Payment Under Voluntary Separation Scheme</t>
  </si>
  <si>
    <t>Specific Provision</t>
  </si>
  <si>
    <t>General Provosion</t>
  </si>
  <si>
    <t>Other income received</t>
  </si>
  <si>
    <t>Salaries and allowances paid</t>
  </si>
  <si>
    <t xml:space="preserve">Depreciation charged </t>
  </si>
  <si>
    <t>Income from investments</t>
  </si>
  <si>
    <t>Balance against cash reserve requirement</t>
  </si>
  <si>
    <t>Recovery of BCCI assets</t>
  </si>
  <si>
    <t xml:space="preserve">Other investment </t>
  </si>
  <si>
    <t>Changes in non- trading securities,bonds,etc</t>
  </si>
  <si>
    <t>Received from Issue of right Share</t>
  </si>
  <si>
    <t>Decrease in long-term borrowing</t>
  </si>
  <si>
    <t>FOREX Gain/Loss</t>
  </si>
  <si>
    <t>Forex Gain/Loss</t>
  </si>
  <si>
    <t>Non Banking asset</t>
  </si>
  <si>
    <t>Liability for Tax</t>
  </si>
  <si>
    <t>Liability for Provision</t>
  </si>
  <si>
    <t>Statutory reserve</t>
  </si>
  <si>
    <t>Reserve for Amortization of Treasury Securities (HTM)</t>
  </si>
  <si>
    <t>Reserve for Revaluation of Treasury Securities (HFT)</t>
  </si>
  <si>
    <t>Provision for Off-Balance Sheet Exposure</t>
  </si>
  <si>
    <t>Receipts from other operating activities</t>
  </si>
  <si>
    <t>Payment for other operating activities</t>
  </si>
  <si>
    <t>Increase in long-term borrowing</t>
  </si>
  <si>
    <t>Other provision</t>
  </si>
  <si>
    <t>Statutory deposit</t>
  </si>
  <si>
    <t>Ratio</t>
  </si>
  <si>
    <t>Net Interest Margin</t>
  </si>
  <si>
    <t>Operating Margin</t>
  </si>
  <si>
    <t>Net Margin</t>
  </si>
  <si>
    <t>Return on Asset (ROA)</t>
  </si>
  <si>
    <t>Return on Equity (ROE)</t>
  </si>
  <si>
    <t>Capital to Risk Weighted Assets Ratio</t>
  </si>
  <si>
    <t>Non Performing Loan</t>
  </si>
  <si>
    <t>Advance to Deposit Ratio (A/D)</t>
  </si>
  <si>
    <t>Surplus in profit and loss Account</t>
  </si>
  <si>
    <t>Effects of exchange rate changes on cash and cash equivalents</t>
  </si>
  <si>
    <t>Consolidated Balance Sheet</t>
  </si>
  <si>
    <t>In hand (including foreign currencies)</t>
  </si>
  <si>
    <t>Subordinated Bond</t>
  </si>
  <si>
    <t>Other deposits</t>
  </si>
  <si>
    <t>Liabilities and Capital</t>
  </si>
  <si>
    <t>Borrowings from Other Banks, Financial Institutions and Agents</t>
  </si>
  <si>
    <t>Deposits and Other Accounts</t>
  </si>
  <si>
    <t>Other Liabilities</t>
  </si>
  <si>
    <t>Shares to calculate NAVPS</t>
  </si>
  <si>
    <t>Operating Profit</t>
  </si>
  <si>
    <t>Total Provisions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</si>
  <si>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</si>
  <si>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</si>
  <si>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</si>
  <si>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</si>
  <si>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</si>
  <si>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</si>
  <si>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</si>
  <si>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</si>
  <si>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</si>
  <si>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</si>
  <si>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</si>
  <si>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Property and Assets</t>
  </si>
  <si>
    <t>Balance with Bangladesh Bank and its agent banks (including foreign currencies)</t>
  </si>
  <si>
    <t>Balance with Other Banks and Financial Institutions</t>
  </si>
  <si>
    <t>Loans and Advances/Investments</t>
  </si>
  <si>
    <t>Loans, cash credit, overdrafts etc./investments</t>
  </si>
  <si>
    <t>Bills purchased and discounted</t>
  </si>
  <si>
    <t>Fixed Assets including Premises, Furniture and Fixtures</t>
  </si>
  <si>
    <t>Other Assets</t>
  </si>
  <si>
    <t>Non-Banking Assets</t>
  </si>
  <si>
    <t>Current and other accounts</t>
  </si>
  <si>
    <t>Bearer certificates of deposit</t>
  </si>
  <si>
    <t>Shareholders’ Equity</t>
  </si>
  <si>
    <t>Paid up capital</t>
  </si>
  <si>
    <t>Non-controlling interest</t>
  </si>
  <si>
    <t>Net assets value per share</t>
  </si>
  <si>
    <t>Operating Income</t>
  </si>
  <si>
    <t>Net interest income/net profit on investments</t>
  </si>
  <si>
    <t>Operating Expenses</t>
  </si>
  <si>
    <t>Profit Before Taxation</t>
  </si>
  <si>
    <t>Provision for Taxation</t>
  </si>
  <si>
    <t>Net Profit</t>
  </si>
  <si>
    <t>Increase / (decrease) in operating assets and liabilities</t>
  </si>
  <si>
    <t>Purchase of property, plant and equipment</t>
  </si>
  <si>
    <t>Sale of property, plant and equipment</t>
  </si>
  <si>
    <t>Rent, taxes, insurances, electricity, etc</t>
  </si>
  <si>
    <t>Postage, stamps, telecommunication, etc</t>
  </si>
  <si>
    <t>Stationery, printing, advertisement, etc</t>
  </si>
  <si>
    <t>Balance Sheet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</si>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</sst>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0000000E+00"/>
    <numFmt numFmtId="166" formatCode="_(* #,##0.00_);_(* \(#,##0.00\);_(* &quot;-&quot;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3" fillId="0" borderId="0" xfId="0" applyFont="1" applyBorder="1"/>
    <xf numFmtId="0" fontId="0" fillId="0" borderId="0" xfId="0" applyFont="1" applyBorder="1"/>
    <xf numFmtId="0" fontId="0" fillId="0" borderId="0" xfId="0" applyFont="1" applyFill="1" applyBorder="1"/>
    <xf numFmtId="37" fontId="0" fillId="0" borderId="0" xfId="0" applyNumberFormat="1"/>
    <xf numFmtId="37" fontId="1" fillId="0" borderId="0" xfId="0" applyNumberFormat="1" applyFont="1"/>
    <xf numFmtId="37" fontId="0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164" fontId="0" fillId="0" borderId="0" xfId="1" applyNumberFormat="1" applyFont="1"/>
    <xf numFmtId="164" fontId="1" fillId="0" borderId="0" xfId="1" applyNumberFormat="1" applyFont="1"/>
    <xf numFmtId="3" fontId="0" fillId="0" borderId="0" xfId="0" applyNumberFormat="1" applyFill="1"/>
    <xf numFmtId="164" fontId="0" fillId="0" borderId="0" xfId="0" applyNumberFormat="1"/>
    <xf numFmtId="2" fontId="1" fillId="0" borderId="0" xfId="0" applyNumberFormat="1" applyFont="1"/>
    <xf numFmtId="0" fontId="2" fillId="0" borderId="0" xfId="0" applyFont="1"/>
    <xf numFmtId="1" fontId="2" fillId="0" borderId="0" xfId="1" applyNumberFormat="1" applyFont="1" applyAlignment="1">
      <alignment horizontal="center"/>
    </xf>
    <xf numFmtId="10" fontId="0" fillId="0" borderId="0" xfId="2" applyNumberFormat="1" applyFont="1"/>
    <xf numFmtId="10" fontId="0" fillId="0" borderId="0" xfId="0" applyNumberFormat="1"/>
    <xf numFmtId="0" fontId="1" fillId="0" borderId="1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/>
    <xf numFmtId="165" fontId="0" fillId="0" borderId="0" xfId="0" applyNumberFormat="1"/>
    <xf numFmtId="0" fontId="1" fillId="0" borderId="1" xfId="0" applyFont="1" applyBorder="1"/>
    <xf numFmtId="2" fontId="1" fillId="0" borderId="0" xfId="2" applyNumberFormat="1" applyFont="1"/>
    <xf numFmtId="0" fontId="0" fillId="2" borderId="0" xfId="0" applyFill="1"/>
    <xf numFmtId="41" fontId="1" fillId="0" borderId="0" xfId="0" applyNumberFormat="1" applyFont="1"/>
    <xf numFmtId="41" fontId="0" fillId="0" borderId="0" xfId="0" applyNumberFormat="1"/>
    <xf numFmtId="41" fontId="0" fillId="0" borderId="0" xfId="0" applyNumberFormat="1" applyFont="1"/>
    <xf numFmtId="41" fontId="1" fillId="0" borderId="0" xfId="1" applyNumberFormat="1" applyFont="1"/>
    <xf numFmtId="41" fontId="0" fillId="0" borderId="0" xfId="1" applyNumberFormat="1" applyFont="1"/>
    <xf numFmtId="166" fontId="1" fillId="0" borderId="0" xfId="2" applyNumberFormat="1" applyFont="1"/>
    <xf numFmtId="0" fontId="1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tabSelected="1" workbookViewId="0">
      <pane xSplit="1" ySplit="5" topLeftCell="B6" activePane="bottomRight" state="frozen"/>
      <selection pane="topRight" activeCell="C1" sqref="C1"/>
      <selection pane="bottomLeft" activeCell="A5" sqref="A5"/>
      <selection pane="bottomRight" activeCell="A3" sqref="A3"/>
    </sheetView>
  </sheetViews>
  <sheetFormatPr defaultRowHeight="15" x14ac:dyDescent="0.25"/>
  <cols>
    <col min="1" max="1" width="50.140625" customWidth="1"/>
    <col min="2" max="7" width="19" bestFit="1" customWidth="1"/>
  </cols>
  <sheetData>
    <row r="2" spans="1:8" x14ac:dyDescent="0.25">
      <c r="A2" s="2" t="s">
        <v>1</v>
      </c>
    </row>
    <row r="3" spans="1:8" x14ac:dyDescent="0.25">
      <c r="A3" s="2" t="s">
        <v>152</v>
      </c>
    </row>
    <row r="4" spans="1:8" x14ac:dyDescent="0.25">
      <c r="A4" t="s">
        <v>0</v>
      </c>
    </row>
    <row r="5" spans="1:8" x14ac:dyDescent="0.25">
      <c r="A5" s="1"/>
      <c r="B5" s="29">
        <v>2013</v>
      </c>
      <c r="C5" s="29">
        <v>2014</v>
      </c>
      <c r="D5" s="29">
        <v>2015</v>
      </c>
      <c r="E5" s="29">
        <v>2016</v>
      </c>
      <c r="F5" s="29">
        <v>2017</v>
      </c>
      <c r="G5" s="29">
        <v>2018</v>
      </c>
      <c r="H5" s="29"/>
    </row>
    <row r="6" spans="1:8" x14ac:dyDescent="0.25">
      <c r="A6" s="23" t="s">
        <v>125</v>
      </c>
      <c r="B6" s="30">
        <f t="shared" ref="B6:G6" si="0">B7+B10+B14+B17+B13+B20+B21+B22</f>
        <v>158163357490</v>
      </c>
      <c r="C6" s="30">
        <f t="shared" si="0"/>
        <v>172124130886</v>
      </c>
      <c r="D6" s="30">
        <f t="shared" si="0"/>
        <v>191091274567</v>
      </c>
      <c r="E6" s="30">
        <f t="shared" si="0"/>
        <v>212377177068</v>
      </c>
      <c r="F6" s="30">
        <f t="shared" si="0"/>
        <v>256299765540</v>
      </c>
      <c r="G6" s="30">
        <f t="shared" si="0"/>
        <v>285500069948</v>
      </c>
      <c r="H6" s="10"/>
    </row>
    <row r="7" spans="1:8" s="2" customFormat="1" x14ac:dyDescent="0.25">
      <c r="A7" s="24" t="s">
        <v>2</v>
      </c>
      <c r="B7" s="30">
        <f t="shared" ref="B7:E7" si="1">B8+B9</f>
        <v>8180821820</v>
      </c>
      <c r="C7" s="30">
        <f t="shared" si="1"/>
        <v>10301771695</v>
      </c>
      <c r="D7" s="30">
        <f t="shared" si="1"/>
        <v>10944698667</v>
      </c>
      <c r="E7" s="30">
        <f t="shared" si="1"/>
        <v>12199064126</v>
      </c>
      <c r="F7" s="30">
        <f>F8+F9</f>
        <v>14321249584</v>
      </c>
      <c r="G7" s="30">
        <f t="shared" ref="G7" si="2">G8+G9</f>
        <v>16338259956</v>
      </c>
      <c r="H7" s="10"/>
    </row>
    <row r="8" spans="1:8" x14ac:dyDescent="0.25">
      <c r="A8" t="s">
        <v>104</v>
      </c>
      <c r="B8" s="31">
        <v>1752685015</v>
      </c>
      <c r="C8" s="31">
        <v>1706937953</v>
      </c>
      <c r="D8" s="32">
        <v>1781735932</v>
      </c>
      <c r="E8" s="32">
        <v>2035038421</v>
      </c>
      <c r="F8" s="31">
        <v>2024742407</v>
      </c>
      <c r="G8" s="31">
        <v>2624983711</v>
      </c>
    </row>
    <row r="9" spans="1:8" x14ac:dyDescent="0.25">
      <c r="A9" t="s">
        <v>126</v>
      </c>
      <c r="B9" s="31">
        <v>6428136805</v>
      </c>
      <c r="C9" s="31">
        <v>8594833742</v>
      </c>
      <c r="D9" s="31">
        <v>9162962735</v>
      </c>
      <c r="E9" s="31">
        <v>10164025705</v>
      </c>
      <c r="F9" s="31">
        <v>12296507177</v>
      </c>
      <c r="G9" s="31">
        <v>13713276245</v>
      </c>
    </row>
    <row r="10" spans="1:8" s="2" customFormat="1" x14ac:dyDescent="0.25">
      <c r="A10" s="25" t="s">
        <v>127</v>
      </c>
      <c r="B10" s="30">
        <f t="shared" ref="B10:G10" si="3">B11+B12</f>
        <v>10553343497</v>
      </c>
      <c r="C10" s="30">
        <f t="shared" si="3"/>
        <v>6384106341</v>
      </c>
      <c r="D10" s="30">
        <f t="shared" si="3"/>
        <v>11475301722</v>
      </c>
      <c r="E10" s="30">
        <f t="shared" si="3"/>
        <v>10625859335</v>
      </c>
      <c r="F10" s="30">
        <f t="shared" si="3"/>
        <v>12476382807</v>
      </c>
      <c r="G10" s="30">
        <f t="shared" si="3"/>
        <v>11446302193</v>
      </c>
      <c r="H10" s="10"/>
    </row>
    <row r="11" spans="1:8" x14ac:dyDescent="0.25">
      <c r="A11" t="s">
        <v>3</v>
      </c>
      <c r="B11" s="31">
        <v>8432060955</v>
      </c>
      <c r="C11" s="31">
        <v>5349573125</v>
      </c>
      <c r="D11" s="31">
        <v>10947113801</v>
      </c>
      <c r="E11" s="31">
        <v>9799656546</v>
      </c>
      <c r="F11" s="31">
        <v>10743290183</v>
      </c>
      <c r="G11" s="31">
        <v>9071891788</v>
      </c>
    </row>
    <row r="12" spans="1:8" x14ac:dyDescent="0.25">
      <c r="A12" t="s">
        <v>4</v>
      </c>
      <c r="B12" s="31">
        <v>2121282542</v>
      </c>
      <c r="C12" s="31">
        <v>1034533216</v>
      </c>
      <c r="D12" s="31">
        <v>528187921</v>
      </c>
      <c r="E12" s="31">
        <v>826202789</v>
      </c>
      <c r="F12" s="31">
        <v>1733092624</v>
      </c>
      <c r="G12" s="31">
        <v>2374410405</v>
      </c>
    </row>
    <row r="13" spans="1:8" s="2" customFormat="1" x14ac:dyDescent="0.25">
      <c r="A13" s="25" t="s">
        <v>5</v>
      </c>
      <c r="B13" s="30">
        <v>0</v>
      </c>
      <c r="C13" s="33">
        <v>1060000000</v>
      </c>
      <c r="D13" s="30">
        <v>0</v>
      </c>
      <c r="E13" s="30">
        <v>100000000</v>
      </c>
      <c r="F13" s="30">
        <v>0</v>
      </c>
      <c r="G13" s="30">
        <v>0</v>
      </c>
    </row>
    <row r="14" spans="1:8" s="2" customFormat="1" x14ac:dyDescent="0.25">
      <c r="A14" s="25" t="s">
        <v>6</v>
      </c>
      <c r="B14" s="30">
        <f t="shared" ref="B14:E14" si="4">B15+B16</f>
        <v>26017796265</v>
      </c>
      <c r="C14" s="30">
        <f t="shared" si="4"/>
        <v>24654937117</v>
      </c>
      <c r="D14" s="30">
        <f t="shared" si="4"/>
        <v>23902389606</v>
      </c>
      <c r="E14" s="30">
        <f t="shared" si="4"/>
        <v>22939829141</v>
      </c>
      <c r="F14" s="30">
        <f>F15+F16</f>
        <v>26105998625</v>
      </c>
      <c r="G14" s="30">
        <f t="shared" ref="G14" si="5">G15+G16</f>
        <v>29887619791</v>
      </c>
      <c r="H14" s="10"/>
    </row>
    <row r="15" spans="1:8" x14ac:dyDescent="0.25">
      <c r="A15" s="3" t="s">
        <v>7</v>
      </c>
      <c r="B15" s="31">
        <v>21659579849</v>
      </c>
      <c r="C15" s="31">
        <v>21224314333</v>
      </c>
      <c r="D15" s="31">
        <v>19775255082</v>
      </c>
      <c r="E15" s="31">
        <v>18320613148</v>
      </c>
      <c r="F15" s="31">
        <v>19480497640</v>
      </c>
      <c r="G15" s="31">
        <v>22221712390</v>
      </c>
    </row>
    <row r="16" spans="1:8" x14ac:dyDescent="0.25">
      <c r="A16" s="3" t="s">
        <v>8</v>
      </c>
      <c r="B16" s="31">
        <v>4358216416</v>
      </c>
      <c r="C16" s="31">
        <v>3430622784</v>
      </c>
      <c r="D16" s="31">
        <v>4127134524</v>
      </c>
      <c r="E16" s="31">
        <v>4619215993</v>
      </c>
      <c r="F16" s="31">
        <v>6625500985</v>
      </c>
      <c r="G16" s="31">
        <v>7665907401</v>
      </c>
    </row>
    <row r="17" spans="1:8" s="2" customFormat="1" x14ac:dyDescent="0.25">
      <c r="A17" s="25" t="s">
        <v>128</v>
      </c>
      <c r="B17" s="30">
        <f t="shared" ref="B17:G17" si="6">B18+B19</f>
        <v>103330817582</v>
      </c>
      <c r="C17" s="30">
        <f t="shared" si="6"/>
        <v>118291346183</v>
      </c>
      <c r="D17" s="30">
        <f t="shared" si="6"/>
        <v>134449422020</v>
      </c>
      <c r="E17" s="30">
        <f t="shared" si="6"/>
        <v>156371334810</v>
      </c>
      <c r="F17" s="30">
        <f t="shared" si="6"/>
        <v>191684535441</v>
      </c>
      <c r="G17" s="30">
        <f t="shared" si="6"/>
        <v>217380258429</v>
      </c>
      <c r="H17" s="10"/>
    </row>
    <row r="18" spans="1:8" x14ac:dyDescent="0.25">
      <c r="A18" s="3" t="s">
        <v>129</v>
      </c>
      <c r="B18" s="31">
        <v>94617143691</v>
      </c>
      <c r="C18" s="31">
        <v>111438313688</v>
      </c>
      <c r="D18" s="31">
        <v>120083051166</v>
      </c>
      <c r="E18" s="31">
        <v>137473558900</v>
      </c>
      <c r="F18" s="31">
        <v>165691389665</v>
      </c>
      <c r="G18" s="31">
        <v>194873643755</v>
      </c>
    </row>
    <row r="19" spans="1:8" x14ac:dyDescent="0.25">
      <c r="A19" s="3" t="s">
        <v>130</v>
      </c>
      <c r="B19" s="31">
        <v>8713673891</v>
      </c>
      <c r="C19" s="31">
        <v>6853032495</v>
      </c>
      <c r="D19" s="31">
        <v>14366370854</v>
      </c>
      <c r="E19" s="31">
        <v>18897775910</v>
      </c>
      <c r="F19" s="31">
        <v>25993145776</v>
      </c>
      <c r="G19" s="31">
        <v>22506614674</v>
      </c>
    </row>
    <row r="20" spans="1:8" s="2" customFormat="1" x14ac:dyDescent="0.25">
      <c r="A20" s="24" t="s">
        <v>131</v>
      </c>
      <c r="B20" s="30">
        <v>6908244828</v>
      </c>
      <c r="C20" s="33">
        <v>7086875736</v>
      </c>
      <c r="D20" s="30">
        <v>5953130377</v>
      </c>
      <c r="E20" s="30">
        <v>5954156754</v>
      </c>
      <c r="F20" s="30">
        <v>5957095835</v>
      </c>
      <c r="G20" s="30">
        <v>6681971996</v>
      </c>
      <c r="H20" s="12"/>
    </row>
    <row r="21" spans="1:8" s="2" customFormat="1" x14ac:dyDescent="0.25">
      <c r="A21" s="24" t="s">
        <v>132</v>
      </c>
      <c r="B21" s="30">
        <v>2980600498</v>
      </c>
      <c r="C21" s="33">
        <v>4153360814</v>
      </c>
      <c r="D21" s="30">
        <v>4212281675</v>
      </c>
      <c r="E21" s="30">
        <v>4032882402</v>
      </c>
      <c r="F21" s="30">
        <v>5620486753</v>
      </c>
      <c r="G21" s="30">
        <v>3631641088</v>
      </c>
      <c r="H21" s="12"/>
    </row>
    <row r="22" spans="1:8" s="2" customFormat="1" x14ac:dyDescent="0.25">
      <c r="A22" s="24" t="s">
        <v>133</v>
      </c>
      <c r="B22" s="30">
        <v>191733000</v>
      </c>
      <c r="C22" s="33">
        <v>191733000</v>
      </c>
      <c r="D22" s="30">
        <v>154050500</v>
      </c>
      <c r="E22" s="30">
        <v>154050500</v>
      </c>
      <c r="F22" s="30">
        <v>134016495</v>
      </c>
      <c r="G22" s="30">
        <v>134016495</v>
      </c>
      <c r="H22" s="12"/>
    </row>
    <row r="23" spans="1:8" s="2" customFormat="1" x14ac:dyDescent="0.25">
      <c r="B23" s="30"/>
      <c r="C23" s="30"/>
      <c r="D23" s="30"/>
      <c r="E23" s="30"/>
      <c r="F23" s="30"/>
      <c r="G23" s="30"/>
    </row>
    <row r="24" spans="1:8" x14ac:dyDescent="0.25">
      <c r="A24" s="23" t="s">
        <v>107</v>
      </c>
      <c r="B24" s="30">
        <f>B38+B25+B55</f>
        <v>158163357490</v>
      </c>
      <c r="C24" s="30">
        <f>C38+C25+C55</f>
        <v>172124130886</v>
      </c>
      <c r="D24" s="30">
        <f>D38+D25+D55</f>
        <v>191091274567</v>
      </c>
      <c r="E24" s="30">
        <f>E38+E25+E55</f>
        <v>212377177068</v>
      </c>
      <c r="F24" s="30">
        <f>F38+F25+F55</f>
        <v>256299765540</v>
      </c>
      <c r="G24" s="30">
        <f>G38+G25+G55+1</f>
        <v>285500069948</v>
      </c>
      <c r="H24" s="10"/>
    </row>
    <row r="25" spans="1:8" x14ac:dyDescent="0.25">
      <c r="A25" s="25" t="s">
        <v>9</v>
      </c>
      <c r="B25" s="30">
        <f t="shared" ref="B25:G25" si="7">B26+B27+B37+B28</f>
        <v>139604536856</v>
      </c>
      <c r="C25" s="30">
        <f t="shared" si="7"/>
        <v>152037279483</v>
      </c>
      <c r="D25" s="30">
        <f t="shared" si="7"/>
        <v>170383819624</v>
      </c>
      <c r="E25" s="30">
        <f t="shared" si="7"/>
        <v>191545367333</v>
      </c>
      <c r="F25" s="30">
        <f t="shared" si="7"/>
        <v>234423563510</v>
      </c>
      <c r="G25" s="30">
        <f t="shared" si="7"/>
        <v>262124609863</v>
      </c>
      <c r="H25" s="10"/>
    </row>
    <row r="26" spans="1:8" s="2" customFormat="1" x14ac:dyDescent="0.25">
      <c r="A26" s="25" t="s">
        <v>108</v>
      </c>
      <c r="B26" s="30">
        <v>14079880398</v>
      </c>
      <c r="C26" s="33">
        <v>26020637050</v>
      </c>
      <c r="D26" s="30">
        <v>31534839615</v>
      </c>
      <c r="E26" s="30">
        <v>39369685979</v>
      </c>
      <c r="F26" s="30">
        <v>52447284352</v>
      </c>
      <c r="G26" s="30">
        <v>49066095646</v>
      </c>
      <c r="H26" s="12"/>
    </row>
    <row r="27" spans="1:8" s="2" customFormat="1" x14ac:dyDescent="0.25">
      <c r="A27" s="25" t="s">
        <v>105</v>
      </c>
      <c r="B27" s="30"/>
      <c r="C27" s="33"/>
      <c r="D27" s="30"/>
      <c r="E27" s="30"/>
      <c r="F27" s="30"/>
      <c r="G27" s="30"/>
      <c r="H27" s="12"/>
    </row>
    <row r="28" spans="1:8" x14ac:dyDescent="0.25">
      <c r="A28" s="25" t="s">
        <v>109</v>
      </c>
      <c r="B28" s="30">
        <f t="shared" ref="B28:G28" si="8">SUM(B29:B36)</f>
        <v>117036841168</v>
      </c>
      <c r="C28" s="30">
        <f t="shared" si="8"/>
        <v>116791676115</v>
      </c>
      <c r="D28" s="30">
        <f t="shared" si="8"/>
        <v>127905896726</v>
      </c>
      <c r="E28" s="30">
        <f t="shared" si="8"/>
        <v>140205117331</v>
      </c>
      <c r="F28" s="30">
        <f t="shared" si="8"/>
        <v>166958547624</v>
      </c>
      <c r="G28" s="30">
        <f t="shared" si="8"/>
        <v>199155588070</v>
      </c>
    </row>
    <row r="29" spans="1:8" x14ac:dyDescent="0.25">
      <c r="A29" t="s">
        <v>134</v>
      </c>
      <c r="B29" s="31">
        <v>9860812866</v>
      </c>
      <c r="C29" s="31">
        <v>10314018874</v>
      </c>
      <c r="D29" s="31">
        <v>15413733946</v>
      </c>
      <c r="E29" s="31">
        <v>16651527406</v>
      </c>
      <c r="F29" s="31">
        <v>16993725421</v>
      </c>
      <c r="G29" s="31">
        <v>21011202434</v>
      </c>
    </row>
    <row r="30" spans="1:8" x14ac:dyDescent="0.25">
      <c r="A30" s="3" t="s">
        <v>10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</row>
    <row r="31" spans="1:8" x14ac:dyDescent="0.25">
      <c r="A31" s="3" t="s">
        <v>11</v>
      </c>
      <c r="B31" s="31">
        <v>789543484</v>
      </c>
      <c r="C31" s="31">
        <v>1034027209</v>
      </c>
      <c r="D31" s="31">
        <v>910454248</v>
      </c>
      <c r="E31" s="31">
        <v>797002510</v>
      </c>
      <c r="F31" s="31">
        <v>845849963</v>
      </c>
      <c r="G31" s="31">
        <v>916901298</v>
      </c>
    </row>
    <row r="32" spans="1:8" x14ac:dyDescent="0.25">
      <c r="A32" t="s">
        <v>12</v>
      </c>
      <c r="B32" s="31">
        <v>16923994211</v>
      </c>
      <c r="C32" s="31">
        <v>23982033088</v>
      </c>
      <c r="D32" s="31">
        <v>32646443552</v>
      </c>
      <c r="E32" s="31">
        <v>38426476123</v>
      </c>
      <c r="F32" s="31">
        <v>41894304551</v>
      </c>
      <c r="G32" s="31">
        <v>46053721505</v>
      </c>
    </row>
    <row r="33" spans="1:9" x14ac:dyDescent="0.25">
      <c r="A33" t="s">
        <v>13</v>
      </c>
      <c r="B33" s="31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</row>
    <row r="34" spans="1:9" x14ac:dyDescent="0.25">
      <c r="A34" t="s">
        <v>14</v>
      </c>
      <c r="B34" s="31">
        <v>89462490607</v>
      </c>
      <c r="C34" s="31">
        <v>81461596944</v>
      </c>
      <c r="D34" s="31">
        <v>78935264980</v>
      </c>
      <c r="E34" s="31">
        <v>84330111292</v>
      </c>
      <c r="F34" s="31">
        <v>107224667689</v>
      </c>
      <c r="G34" s="31">
        <v>105542120447</v>
      </c>
    </row>
    <row r="35" spans="1:9" x14ac:dyDescent="0.25">
      <c r="A35" t="s">
        <v>135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</row>
    <row r="36" spans="1:9" x14ac:dyDescent="0.25">
      <c r="A36" t="s">
        <v>106</v>
      </c>
      <c r="B36" s="31">
        <v>0</v>
      </c>
      <c r="C36" s="31">
        <v>0</v>
      </c>
      <c r="D36" s="31">
        <v>0</v>
      </c>
      <c r="E36" s="31">
        <v>0</v>
      </c>
      <c r="F36" s="31">
        <v>0</v>
      </c>
      <c r="G36" s="31">
        <v>25631642386</v>
      </c>
    </row>
    <row r="37" spans="1:9" s="2" customFormat="1" x14ac:dyDescent="0.25">
      <c r="A37" s="25" t="s">
        <v>110</v>
      </c>
      <c r="B37" s="30">
        <v>8487815290</v>
      </c>
      <c r="C37" s="33">
        <v>9224966318</v>
      </c>
      <c r="D37" s="30">
        <v>10943083283</v>
      </c>
      <c r="E37" s="30">
        <v>11970564023</v>
      </c>
      <c r="F37" s="30">
        <v>15017731534</v>
      </c>
      <c r="G37" s="30">
        <v>13902926147</v>
      </c>
      <c r="H37" s="12"/>
      <c r="I37" s="12"/>
    </row>
    <row r="38" spans="1:9" x14ac:dyDescent="0.25">
      <c r="A38" s="25" t="s">
        <v>136</v>
      </c>
      <c r="B38" s="30">
        <f>SUM(B39:B53)</f>
        <v>18558820634</v>
      </c>
      <c r="C38" s="30">
        <f>SUM(C39:C53)</f>
        <v>20086851403</v>
      </c>
      <c r="D38" s="30">
        <f>SUM(D39:D53)</f>
        <v>20707454943</v>
      </c>
      <c r="E38" s="30">
        <f>SUM(E39:E53)</f>
        <v>20831809735</v>
      </c>
      <c r="F38" s="30">
        <f>SUM(F39:F53)</f>
        <v>21876202030</v>
      </c>
      <c r="G38" s="30">
        <f>SUM(G39:G54)</f>
        <v>23375460084</v>
      </c>
      <c r="H38" s="10"/>
    </row>
    <row r="39" spans="1:9" x14ac:dyDescent="0.25">
      <c r="A39" s="3" t="s">
        <v>137</v>
      </c>
      <c r="B39" s="31">
        <v>6111797850</v>
      </c>
      <c r="C39" s="31">
        <v>6111797850</v>
      </c>
      <c r="D39" s="31">
        <v>6111797850</v>
      </c>
      <c r="E39" s="31">
        <v>7028567520</v>
      </c>
      <c r="F39" s="31">
        <v>7379995890</v>
      </c>
      <c r="G39" s="31">
        <v>7379995890</v>
      </c>
    </row>
    <row r="40" spans="1:9" x14ac:dyDescent="0.25">
      <c r="A40" t="s">
        <v>83</v>
      </c>
      <c r="B40" s="31">
        <v>5362423626</v>
      </c>
      <c r="C40" s="31">
        <v>6111797850</v>
      </c>
      <c r="D40" s="31">
        <v>6111797850</v>
      </c>
      <c r="E40" s="31">
        <v>6991700268</v>
      </c>
      <c r="F40" s="31">
        <v>7379995890</v>
      </c>
      <c r="G40" s="31">
        <v>7379995890</v>
      </c>
    </row>
    <row r="41" spans="1:9" x14ac:dyDescent="0.25">
      <c r="A41" s="3" t="s">
        <v>78</v>
      </c>
      <c r="B41" s="31">
        <v>103896</v>
      </c>
      <c r="C41" s="34">
        <v>1062706</v>
      </c>
      <c r="D41" s="31">
        <v>12523775</v>
      </c>
      <c r="E41" s="31">
        <v>657505</v>
      </c>
      <c r="F41" s="31">
        <v>14110435</v>
      </c>
      <c r="G41" s="31">
        <v>3291006</v>
      </c>
    </row>
    <row r="42" spans="1:9" x14ac:dyDescent="0.25">
      <c r="A42" s="3" t="s">
        <v>57</v>
      </c>
      <c r="B42" s="31">
        <v>356040000</v>
      </c>
      <c r="C42" s="31">
        <v>356040000</v>
      </c>
      <c r="D42" s="31">
        <v>356040000</v>
      </c>
      <c r="E42" s="31">
        <v>356040000</v>
      </c>
      <c r="F42" s="31">
        <v>356040000</v>
      </c>
      <c r="G42" s="31">
        <v>356040000</v>
      </c>
    </row>
    <row r="43" spans="1:9" x14ac:dyDescent="0.25">
      <c r="A43" s="3" t="s">
        <v>58</v>
      </c>
      <c r="B43" s="31">
        <v>1554759750</v>
      </c>
      <c r="C43" s="31">
        <v>586531031</v>
      </c>
      <c r="D43" s="31">
        <v>617792231</v>
      </c>
      <c r="E43" s="31">
        <v>617792231</v>
      </c>
      <c r="F43" s="31">
        <v>642857893</v>
      </c>
      <c r="G43" s="31">
        <v>0</v>
      </c>
    </row>
    <row r="44" spans="1:9" x14ac:dyDescent="0.25">
      <c r="A44" s="3" t="s">
        <v>59</v>
      </c>
      <c r="B44" s="34">
        <v>-973078719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</row>
    <row r="45" spans="1:9" x14ac:dyDescent="0.25">
      <c r="A45" s="3" t="s">
        <v>60</v>
      </c>
      <c r="B45" s="31">
        <v>3689495550</v>
      </c>
      <c r="C45" s="31">
        <v>3689495550</v>
      </c>
      <c r="D45" s="31">
        <v>2534874738</v>
      </c>
      <c r="E45" s="31">
        <v>2534874738</v>
      </c>
      <c r="F45" s="31">
        <v>2534874738</v>
      </c>
      <c r="G45" s="31">
        <v>2693094374</v>
      </c>
    </row>
    <row r="46" spans="1:9" x14ac:dyDescent="0.25">
      <c r="A46" s="3" t="s">
        <v>84</v>
      </c>
      <c r="B46" s="31">
        <v>827635</v>
      </c>
      <c r="C46" s="31">
        <v>2076822</v>
      </c>
      <c r="D46" s="31">
        <v>2764446</v>
      </c>
      <c r="E46" s="31">
        <v>6200987</v>
      </c>
      <c r="F46" s="31">
        <v>9964360</v>
      </c>
      <c r="G46" s="31">
        <v>0</v>
      </c>
    </row>
    <row r="47" spans="1:9" x14ac:dyDescent="0.25">
      <c r="A47" s="3" t="s">
        <v>85</v>
      </c>
      <c r="B47" s="31">
        <v>59972091</v>
      </c>
      <c r="C47" s="31">
        <v>805190521</v>
      </c>
      <c r="D47" s="31">
        <v>1374979477</v>
      </c>
      <c r="E47" s="31">
        <v>12145508</v>
      </c>
      <c r="F47" s="31">
        <v>1465284</v>
      </c>
      <c r="G47" s="31">
        <v>0</v>
      </c>
    </row>
    <row r="48" spans="1:9" x14ac:dyDescent="0.25">
      <c r="A48" s="3" t="s">
        <v>61</v>
      </c>
      <c r="B48" s="31">
        <v>0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</row>
    <row r="49" spans="1:9" x14ac:dyDescent="0.25">
      <c r="A49" t="s">
        <v>62</v>
      </c>
      <c r="B49" s="31">
        <v>130000000</v>
      </c>
      <c r="C49" s="31">
        <v>130000000</v>
      </c>
      <c r="D49" s="31">
        <v>130000000</v>
      </c>
      <c r="E49" s="31">
        <v>130000000</v>
      </c>
      <c r="F49" s="31">
        <v>130000000</v>
      </c>
      <c r="G49" s="31">
        <v>603493370</v>
      </c>
    </row>
    <row r="50" spans="1:9" x14ac:dyDescent="0.25">
      <c r="A50" s="3" t="s">
        <v>63</v>
      </c>
      <c r="B50" s="31">
        <v>178971165</v>
      </c>
      <c r="C50" s="31">
        <v>178971167</v>
      </c>
      <c r="D50" s="31">
        <v>141288665</v>
      </c>
      <c r="E50" s="31">
        <v>141288665</v>
      </c>
      <c r="F50" s="31">
        <v>121671165</v>
      </c>
      <c r="G50" s="31">
        <v>0</v>
      </c>
    </row>
    <row r="51" spans="1:9" x14ac:dyDescent="0.25">
      <c r="A51" s="3" t="s">
        <v>16</v>
      </c>
      <c r="B51" s="31">
        <v>2087507790</v>
      </c>
      <c r="C51" s="31">
        <v>2113887906</v>
      </c>
      <c r="D51" s="31">
        <v>3313595911</v>
      </c>
      <c r="E51" s="31">
        <v>3012542313</v>
      </c>
      <c r="F51" s="31">
        <v>3305226375</v>
      </c>
      <c r="G51" s="31">
        <v>0</v>
      </c>
    </row>
    <row r="52" spans="1:9" x14ac:dyDescent="0.25">
      <c r="A52" s="3" t="s">
        <v>64</v>
      </c>
      <c r="B52" s="31">
        <v>0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</row>
    <row r="53" spans="1:9" x14ac:dyDescent="0.25">
      <c r="A53" s="3" t="s">
        <v>17</v>
      </c>
      <c r="B53" s="31">
        <v>0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</row>
    <row r="54" spans="1:9" x14ac:dyDescent="0.25">
      <c r="A54" s="3" t="s">
        <v>101</v>
      </c>
      <c r="B54" s="31">
        <v>0</v>
      </c>
      <c r="C54" s="31">
        <v>0</v>
      </c>
      <c r="D54" s="31">
        <v>0</v>
      </c>
      <c r="E54" s="31">
        <v>0</v>
      </c>
      <c r="F54" s="31">
        <v>0</v>
      </c>
      <c r="G54" s="31">
        <v>4959549554</v>
      </c>
    </row>
    <row r="55" spans="1:9" s="2" customFormat="1" x14ac:dyDescent="0.25">
      <c r="A55" s="25" t="s">
        <v>138</v>
      </c>
      <c r="B55" s="31">
        <v>0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</row>
    <row r="56" spans="1:9" s="2" customFormat="1" x14ac:dyDescent="0.25">
      <c r="A56" s="27" t="s">
        <v>139</v>
      </c>
      <c r="B56" s="35">
        <f t="shared" ref="B56:G56" si="9">B38/(B39/10)</f>
        <v>30.365566874892632</v>
      </c>
      <c r="C56" s="35">
        <f t="shared" si="9"/>
        <v>32.865699906943092</v>
      </c>
      <c r="D56" s="35">
        <f t="shared" si="9"/>
        <v>33.881118864230757</v>
      </c>
      <c r="E56" s="35">
        <f t="shared" si="9"/>
        <v>29.638770170055931</v>
      </c>
      <c r="F56" s="35">
        <f t="shared" si="9"/>
        <v>29.642566684410443</v>
      </c>
      <c r="G56" s="35">
        <f t="shared" si="9"/>
        <v>31.674082794103018</v>
      </c>
      <c r="H56" s="28"/>
    </row>
    <row r="57" spans="1:9" x14ac:dyDescent="0.25">
      <c r="A57" s="27" t="s">
        <v>111</v>
      </c>
      <c r="B57" s="31">
        <v>611179785</v>
      </c>
      <c r="C57" s="31">
        <v>611179785</v>
      </c>
      <c r="D57" s="31">
        <v>611179785</v>
      </c>
      <c r="E57" s="31">
        <v>702856752</v>
      </c>
      <c r="F57" s="31">
        <v>737999589</v>
      </c>
      <c r="G57" s="31">
        <v>737999589</v>
      </c>
    </row>
    <row r="58" spans="1:9" x14ac:dyDescent="0.25">
      <c r="B58" s="9"/>
      <c r="C58" s="9"/>
      <c r="D58" s="9"/>
      <c r="E58" s="9"/>
      <c r="F58" s="9"/>
      <c r="G58" s="9"/>
      <c r="H58" s="9"/>
    </row>
    <row r="59" spans="1:9" x14ac:dyDescent="0.25">
      <c r="B59" s="26"/>
      <c r="C59" s="26"/>
      <c r="D59" s="26"/>
      <c r="E59" s="26"/>
      <c r="F59" s="26"/>
      <c r="G59" s="26"/>
      <c r="H59" s="26"/>
      <c r="I59" s="2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5"/>
  <sheetViews>
    <sheetView workbookViewId="0">
      <selection activeCell="I50" sqref="I50"/>
    </sheetView>
  </sheetViews>
  <sheetFormatPr defaultRowHeight="15" x14ac:dyDescent="0.25"/>
  <cols>
    <col min="1" max="1" width="44" bestFit="1" customWidth="1"/>
    <col min="2" max="2" width="17.85546875" bestFit="1" customWidth="1"/>
    <col min="3" max="6" width="17.7109375" bestFit="1" customWidth="1"/>
    <col min="7" max="7" width="14.5703125" bestFit="1" customWidth="1"/>
  </cols>
  <sheetData>
    <row r="2" spans="1:13" x14ac:dyDescent="0.25">
      <c r="A2" s="2" t="s">
        <v>1</v>
      </c>
    </row>
    <row r="3" spans="1:13" x14ac:dyDescent="0.25">
      <c r="A3" s="2" t="s">
        <v>153</v>
      </c>
    </row>
    <row r="4" spans="1:13" x14ac:dyDescent="0.25">
      <c r="A4" t="s">
        <v>0</v>
      </c>
    </row>
    <row r="5" spans="1:13" x14ac:dyDescent="0.25">
      <c r="A5" s="1"/>
      <c r="B5" s="29">
        <v>2013</v>
      </c>
      <c r="C5" s="29">
        <v>2014</v>
      </c>
      <c r="D5" s="29">
        <v>2015</v>
      </c>
      <c r="E5" s="29">
        <v>2016</v>
      </c>
      <c r="F5" s="29">
        <v>2017</v>
      </c>
      <c r="G5" s="29">
        <v>2018</v>
      </c>
      <c r="H5" s="29"/>
      <c r="I5" s="29"/>
      <c r="J5" s="29"/>
    </row>
    <row r="6" spans="1:13" x14ac:dyDescent="0.25">
      <c r="A6" s="27" t="s">
        <v>140</v>
      </c>
      <c r="B6" s="9">
        <f t="shared" ref="B6:G6" si="0">B7+SUM(B11:B13)</f>
        <v>9581872668</v>
      </c>
      <c r="C6" s="9">
        <f t="shared" si="0"/>
        <v>10134187266</v>
      </c>
      <c r="D6" s="9">
        <f t="shared" si="0"/>
        <v>10154562307</v>
      </c>
      <c r="E6" s="9">
        <f t="shared" si="0"/>
        <v>11688270867</v>
      </c>
      <c r="F6" s="9">
        <f t="shared" si="0"/>
        <v>12863201402</v>
      </c>
      <c r="G6" s="9">
        <f t="shared" si="0"/>
        <v>13614560025</v>
      </c>
    </row>
    <row r="7" spans="1:13" s="2" customFormat="1" x14ac:dyDescent="0.25">
      <c r="A7" s="10" t="s">
        <v>141</v>
      </c>
      <c r="B7" s="10">
        <f t="shared" ref="B7:M7" si="1">B8-B9</f>
        <v>4956244384</v>
      </c>
      <c r="C7" s="10">
        <f t="shared" si="1"/>
        <v>4009157584</v>
      </c>
      <c r="D7" s="10">
        <f t="shared" si="1"/>
        <v>3682734708</v>
      </c>
      <c r="E7" s="10">
        <f t="shared" si="1"/>
        <v>5607231863</v>
      </c>
      <c r="F7" s="10">
        <f t="shared" si="1"/>
        <v>5878621765</v>
      </c>
      <c r="G7" s="10">
        <f t="shared" si="1"/>
        <v>7611030313</v>
      </c>
      <c r="H7" s="10">
        <f t="shared" si="1"/>
        <v>0</v>
      </c>
      <c r="I7" s="10">
        <f t="shared" si="1"/>
        <v>0</v>
      </c>
      <c r="J7" s="10">
        <f t="shared" si="1"/>
        <v>0</v>
      </c>
      <c r="K7" s="10">
        <f t="shared" si="1"/>
        <v>0</v>
      </c>
      <c r="L7" s="10">
        <f t="shared" si="1"/>
        <v>0</v>
      </c>
      <c r="M7" s="10">
        <f t="shared" si="1"/>
        <v>0</v>
      </c>
    </row>
    <row r="8" spans="1:13" x14ac:dyDescent="0.25">
      <c r="A8" s="9" t="s">
        <v>18</v>
      </c>
      <c r="B8" s="13">
        <v>14859455868</v>
      </c>
      <c r="C8" s="9">
        <v>13159969636</v>
      </c>
      <c r="D8" s="13">
        <v>13616377868</v>
      </c>
      <c r="E8" s="13">
        <v>13662629884</v>
      </c>
      <c r="F8" s="13">
        <v>14610518896</v>
      </c>
      <c r="G8" s="13">
        <v>20188213662</v>
      </c>
    </row>
    <row r="9" spans="1:13" x14ac:dyDescent="0.25">
      <c r="A9" s="9" t="s">
        <v>19</v>
      </c>
      <c r="B9" s="13">
        <v>9903211484</v>
      </c>
      <c r="C9" s="9">
        <v>9150812052</v>
      </c>
      <c r="D9" s="13">
        <v>9933643160</v>
      </c>
      <c r="E9" s="13">
        <v>8055398021</v>
      </c>
      <c r="F9" s="13">
        <v>8731897131</v>
      </c>
      <c r="G9" s="13">
        <v>12577183349</v>
      </c>
    </row>
    <row r="10" spans="1:13" x14ac:dyDescent="0.25">
      <c r="A10" s="9"/>
      <c r="B10" s="13"/>
      <c r="C10" s="9"/>
      <c r="D10" s="13"/>
      <c r="E10" s="13"/>
      <c r="F10" s="13"/>
      <c r="G10" s="13"/>
    </row>
    <row r="11" spans="1:13" x14ac:dyDescent="0.25">
      <c r="A11" s="9" t="s">
        <v>20</v>
      </c>
      <c r="B11" s="13">
        <v>2043952370</v>
      </c>
      <c r="C11" s="9">
        <v>3343293787</v>
      </c>
      <c r="D11" s="13">
        <v>3534606776</v>
      </c>
      <c r="E11" s="13">
        <v>3261885000</v>
      </c>
      <c r="F11" s="13">
        <v>3252068175</v>
      </c>
      <c r="G11" s="13">
        <v>2312348542</v>
      </c>
    </row>
    <row r="12" spans="1:13" x14ac:dyDescent="0.25">
      <c r="A12" s="9" t="s">
        <v>21</v>
      </c>
      <c r="B12" s="13">
        <v>2431683365</v>
      </c>
      <c r="C12" s="9">
        <v>2631754006</v>
      </c>
      <c r="D12" s="13">
        <v>2747234544</v>
      </c>
      <c r="E12" s="13">
        <v>2637539212</v>
      </c>
      <c r="F12" s="13">
        <v>3526731065</v>
      </c>
      <c r="G12" s="13">
        <v>3467718223</v>
      </c>
    </row>
    <row r="13" spans="1:13" x14ac:dyDescent="0.25">
      <c r="A13" s="9" t="s">
        <v>22</v>
      </c>
      <c r="B13" s="13">
        <v>149992549</v>
      </c>
      <c r="C13" s="9">
        <v>149981889</v>
      </c>
      <c r="D13" s="13">
        <v>189986279</v>
      </c>
      <c r="E13" s="13">
        <v>181614792</v>
      </c>
      <c r="F13" s="13">
        <v>205780397</v>
      </c>
      <c r="G13" s="13">
        <v>223462947</v>
      </c>
    </row>
    <row r="14" spans="1:13" x14ac:dyDescent="0.25">
      <c r="A14" s="27" t="s">
        <v>142</v>
      </c>
      <c r="B14" s="10">
        <f t="shared" ref="B14:G14" si="2">SUM(B15:B26)</f>
        <v>3754451010</v>
      </c>
      <c r="C14" s="10">
        <f t="shared" si="2"/>
        <v>4358773081</v>
      </c>
      <c r="D14" s="10">
        <f t="shared" si="2"/>
        <v>4800524069</v>
      </c>
      <c r="E14" s="10">
        <f t="shared" si="2"/>
        <v>5172335681</v>
      </c>
      <c r="F14" s="10">
        <f t="shared" si="2"/>
        <v>5807461844</v>
      </c>
      <c r="G14" s="10">
        <f t="shared" si="2"/>
        <v>6234789028</v>
      </c>
    </row>
    <row r="15" spans="1:13" x14ac:dyDescent="0.25">
      <c r="A15" s="9" t="s">
        <v>23</v>
      </c>
      <c r="B15" s="13">
        <v>1997616366</v>
      </c>
      <c r="C15" s="9">
        <v>2374178826</v>
      </c>
      <c r="D15" s="13">
        <v>2625916475</v>
      </c>
      <c r="E15" s="13">
        <v>2883203413</v>
      </c>
      <c r="F15" s="13">
        <v>3216287503</v>
      </c>
      <c r="G15" s="13">
        <v>3586927426</v>
      </c>
    </row>
    <row r="16" spans="1:13" x14ac:dyDescent="0.25">
      <c r="A16" s="9" t="s">
        <v>65</v>
      </c>
    </row>
    <row r="17" spans="1:8" x14ac:dyDescent="0.25">
      <c r="A17" s="9" t="s">
        <v>149</v>
      </c>
      <c r="B17" s="13">
        <v>437696891</v>
      </c>
      <c r="C17" s="9">
        <v>535990983</v>
      </c>
      <c r="D17" s="13">
        <v>622899704</v>
      </c>
      <c r="E17" s="13">
        <v>655424381</v>
      </c>
      <c r="F17" s="13">
        <v>757082309</v>
      </c>
      <c r="G17" s="13">
        <v>813513602</v>
      </c>
    </row>
    <row r="18" spans="1:8" x14ac:dyDescent="0.25">
      <c r="A18" s="9" t="s">
        <v>24</v>
      </c>
      <c r="B18" s="13">
        <v>50958931</v>
      </c>
      <c r="C18" s="9">
        <v>56859201</v>
      </c>
      <c r="D18" s="13">
        <v>105177134</v>
      </c>
      <c r="E18" s="13">
        <v>110821082</v>
      </c>
      <c r="F18" s="13">
        <v>143262967</v>
      </c>
      <c r="G18" s="13">
        <v>101443119</v>
      </c>
    </row>
    <row r="19" spans="1:8" x14ac:dyDescent="0.25">
      <c r="A19" s="9" t="s">
        <v>150</v>
      </c>
      <c r="B19" s="13">
        <v>106558598</v>
      </c>
      <c r="C19" s="9">
        <v>123655535</v>
      </c>
      <c r="D19" s="13">
        <v>133502520</v>
      </c>
      <c r="E19" s="13">
        <v>144449537</v>
      </c>
      <c r="F19" s="13">
        <v>138432988</v>
      </c>
      <c r="G19" s="13">
        <v>145005015</v>
      </c>
    </row>
    <row r="20" spans="1:8" x14ac:dyDescent="0.25">
      <c r="A20" s="9" t="s">
        <v>151</v>
      </c>
      <c r="B20" s="13">
        <v>234260245</v>
      </c>
      <c r="C20" s="9">
        <v>248638946</v>
      </c>
      <c r="D20" s="13">
        <v>283910528</v>
      </c>
      <c r="E20" s="13">
        <v>302496398</v>
      </c>
      <c r="F20" s="13">
        <v>327353784</v>
      </c>
      <c r="G20" s="13">
        <v>346806843</v>
      </c>
    </row>
    <row r="21" spans="1:8" x14ac:dyDescent="0.25">
      <c r="A21" s="9" t="s">
        <v>25</v>
      </c>
      <c r="B21" s="13">
        <v>16155930</v>
      </c>
      <c r="C21" s="9">
        <v>17980516</v>
      </c>
      <c r="D21" s="13">
        <v>19240568</v>
      </c>
      <c r="E21" s="13">
        <v>20413194</v>
      </c>
      <c r="F21" s="13">
        <v>21550646</v>
      </c>
      <c r="G21" s="13">
        <v>23015710</v>
      </c>
    </row>
    <row r="22" spans="1:8" x14ac:dyDescent="0.25">
      <c r="A22" s="9" t="s">
        <v>26</v>
      </c>
      <c r="B22" s="13">
        <v>3083587</v>
      </c>
      <c r="C22" s="9">
        <v>3632300</v>
      </c>
      <c r="D22" s="13">
        <v>4068190</v>
      </c>
      <c r="E22" s="13">
        <v>3963477</v>
      </c>
      <c r="F22" s="13">
        <v>4461583</v>
      </c>
      <c r="G22" s="13">
        <v>4965971</v>
      </c>
    </row>
    <row r="23" spans="1:8" x14ac:dyDescent="0.25">
      <c r="A23" s="9" t="s">
        <v>27</v>
      </c>
      <c r="B23" s="13">
        <v>951609</v>
      </c>
      <c r="C23" s="9">
        <v>460000</v>
      </c>
      <c r="D23" s="13">
        <v>1304483</v>
      </c>
      <c r="E23" s="13">
        <v>1598574</v>
      </c>
      <c r="F23" s="13">
        <v>1722030</v>
      </c>
      <c r="G23" s="13">
        <v>2100364</v>
      </c>
    </row>
    <row r="24" spans="1:8" x14ac:dyDescent="0.25">
      <c r="A24" s="9" t="s">
        <v>28</v>
      </c>
    </row>
    <row r="25" spans="1:8" x14ac:dyDescent="0.25">
      <c r="A25" s="9" t="s">
        <v>29</v>
      </c>
      <c r="B25" s="13">
        <v>441553824</v>
      </c>
      <c r="C25" s="9">
        <v>424200508</v>
      </c>
      <c r="D25" s="13">
        <v>508251628</v>
      </c>
      <c r="E25" s="13">
        <v>503229958</v>
      </c>
      <c r="F25" s="13">
        <v>503860298</v>
      </c>
      <c r="G25" s="13">
        <v>575952524</v>
      </c>
    </row>
    <row r="26" spans="1:8" x14ac:dyDescent="0.25">
      <c r="A26" s="9" t="s">
        <v>30</v>
      </c>
      <c r="B26" s="13">
        <v>465615029</v>
      </c>
      <c r="C26" s="9">
        <v>573176266</v>
      </c>
      <c r="D26" s="13">
        <v>496252839</v>
      </c>
      <c r="E26" s="13">
        <v>546735667</v>
      </c>
      <c r="F26" s="13">
        <v>693447736</v>
      </c>
      <c r="G26" s="13">
        <v>635058454</v>
      </c>
    </row>
    <row r="27" spans="1:8" s="2" customFormat="1" x14ac:dyDescent="0.25">
      <c r="A27" s="27" t="s">
        <v>112</v>
      </c>
      <c r="B27" s="10">
        <f t="shared" ref="B27:G27" si="3">B6-B14</f>
        <v>5827421658</v>
      </c>
      <c r="C27" s="10">
        <f t="shared" si="3"/>
        <v>5775414185</v>
      </c>
      <c r="D27" s="10">
        <f t="shared" si="3"/>
        <v>5354038238</v>
      </c>
      <c r="E27" s="10">
        <f t="shared" si="3"/>
        <v>6515935186</v>
      </c>
      <c r="F27" s="10">
        <f t="shared" si="3"/>
        <v>7055739558</v>
      </c>
      <c r="G27" s="10">
        <f t="shared" si="3"/>
        <v>7379770997</v>
      </c>
      <c r="H27" s="10"/>
    </row>
    <row r="28" spans="1:8" s="2" customFormat="1" x14ac:dyDescent="0.25">
      <c r="A28" s="25" t="s">
        <v>113</v>
      </c>
      <c r="B28" s="10">
        <f t="shared" ref="B28:G28" si="4">SUM(B29:B35)</f>
        <v>987744927</v>
      </c>
      <c r="C28" s="10">
        <f t="shared" si="4"/>
        <v>1802353952</v>
      </c>
      <c r="D28" s="10">
        <f t="shared" si="4"/>
        <v>1806564174</v>
      </c>
      <c r="E28" s="10">
        <f t="shared" si="4"/>
        <v>1998889288</v>
      </c>
      <c r="F28" s="10">
        <f t="shared" si="4"/>
        <v>2788768513</v>
      </c>
      <c r="G28" s="10">
        <f t="shared" si="4"/>
        <v>2652181759</v>
      </c>
      <c r="H28" s="10"/>
    </row>
    <row r="29" spans="1:8" x14ac:dyDescent="0.25">
      <c r="A29" s="11" t="s">
        <v>66</v>
      </c>
      <c r="B29" s="13">
        <v>706268210</v>
      </c>
      <c r="C29" s="9">
        <v>1540210858</v>
      </c>
      <c r="D29" s="13">
        <v>2020593013</v>
      </c>
      <c r="E29" s="13">
        <v>1906885158</v>
      </c>
      <c r="F29" s="13">
        <v>2394986904</v>
      </c>
      <c r="G29" s="13">
        <v>1910730079</v>
      </c>
    </row>
    <row r="30" spans="1:8" x14ac:dyDescent="0.25">
      <c r="A30" s="11" t="s">
        <v>67</v>
      </c>
      <c r="B30" s="13">
        <v>84148586</v>
      </c>
      <c r="C30" s="9">
        <v>270983161</v>
      </c>
      <c r="D30" s="13">
        <v>201443264</v>
      </c>
      <c r="E30" s="13">
        <v>283884025</v>
      </c>
      <c r="F30" s="13">
        <v>207915553</v>
      </c>
      <c r="G30" s="13">
        <v>286754762</v>
      </c>
    </row>
    <row r="31" spans="1:8" x14ac:dyDescent="0.25">
      <c r="A31" s="11" t="s">
        <v>86</v>
      </c>
      <c r="D31" s="13">
        <v>41962728</v>
      </c>
      <c r="E31" s="13">
        <v>101003143</v>
      </c>
      <c r="F31" s="13">
        <v>192593775</v>
      </c>
      <c r="G31" s="13">
        <v>40147338</v>
      </c>
    </row>
    <row r="32" spans="1:8" x14ac:dyDescent="0.25">
      <c r="A32" s="9" t="s">
        <v>31</v>
      </c>
    </row>
    <row r="33" spans="1:8" x14ac:dyDescent="0.25">
      <c r="A33" s="9" t="s">
        <v>32</v>
      </c>
    </row>
    <row r="34" spans="1:8" x14ac:dyDescent="0.25">
      <c r="A34" s="9" t="s">
        <v>33</v>
      </c>
    </row>
    <row r="35" spans="1:8" x14ac:dyDescent="0.25">
      <c r="A35" s="9" t="s">
        <v>90</v>
      </c>
      <c r="B35" s="13">
        <v>197328131</v>
      </c>
      <c r="C35" s="9">
        <v>-8840067</v>
      </c>
      <c r="D35" s="14">
        <v>-457434831</v>
      </c>
      <c r="E35" s="14">
        <v>-292883038</v>
      </c>
      <c r="F35" s="13">
        <v>-6727719</v>
      </c>
      <c r="G35" s="13">
        <v>414549580</v>
      </c>
    </row>
    <row r="36" spans="1:8" s="2" customFormat="1" x14ac:dyDescent="0.25">
      <c r="A36" s="27" t="s">
        <v>143</v>
      </c>
      <c r="B36" s="10">
        <f t="shared" ref="B36:G36" si="5">B27-B28</f>
        <v>4839676731</v>
      </c>
      <c r="C36" s="10">
        <f t="shared" si="5"/>
        <v>3973060233</v>
      </c>
      <c r="D36" s="10">
        <f t="shared" si="5"/>
        <v>3547474064</v>
      </c>
      <c r="E36" s="10">
        <f t="shared" si="5"/>
        <v>4517045898</v>
      </c>
      <c r="F36" s="10">
        <f t="shared" si="5"/>
        <v>4266971045</v>
      </c>
      <c r="G36" s="10">
        <f t="shared" si="5"/>
        <v>4727589238</v>
      </c>
      <c r="H36" s="10"/>
    </row>
    <row r="37" spans="1:8" s="2" customFormat="1" x14ac:dyDescent="0.25">
      <c r="A37" s="36" t="s">
        <v>144</v>
      </c>
      <c r="B37" s="15">
        <f t="shared" ref="B37:G37" si="6">SUM(B38:B39)</f>
        <v>2304582273</v>
      </c>
      <c r="C37" s="15">
        <f t="shared" si="6"/>
        <v>1866548500</v>
      </c>
      <c r="D37" s="15">
        <f t="shared" si="6"/>
        <v>1264865111</v>
      </c>
      <c r="E37" s="15">
        <f t="shared" si="6"/>
        <v>1800710177</v>
      </c>
      <c r="F37" s="15">
        <f t="shared" si="6"/>
        <v>1838701305</v>
      </c>
      <c r="G37" s="15">
        <f t="shared" si="6"/>
        <v>1616812334</v>
      </c>
      <c r="H37" s="15"/>
    </row>
    <row r="38" spans="1:8" x14ac:dyDescent="0.25">
      <c r="A38" s="9" t="s">
        <v>34</v>
      </c>
      <c r="B38" s="14">
        <v>2626486626</v>
      </c>
      <c r="C38" s="14">
        <v>1995209737</v>
      </c>
      <c r="D38" s="14">
        <v>1344784441</v>
      </c>
      <c r="E38" s="14">
        <v>1830849042</v>
      </c>
      <c r="F38" s="14">
        <v>2031873549</v>
      </c>
      <c r="G38" s="13">
        <v>1697229180</v>
      </c>
    </row>
    <row r="39" spans="1:8" x14ac:dyDescent="0.25">
      <c r="A39" s="9" t="s">
        <v>35</v>
      </c>
      <c r="B39" s="14">
        <v>-321904353</v>
      </c>
      <c r="C39" s="14">
        <v>-128661237</v>
      </c>
      <c r="D39" s="14">
        <v>-79919330</v>
      </c>
      <c r="E39" s="14">
        <v>-30138865</v>
      </c>
      <c r="F39" s="14">
        <v>-193172244</v>
      </c>
      <c r="G39" s="14">
        <v>-80416846</v>
      </c>
    </row>
    <row r="40" spans="1:8" s="2" customFormat="1" x14ac:dyDescent="0.25">
      <c r="A40" s="27" t="s">
        <v>145</v>
      </c>
      <c r="B40" s="10">
        <f t="shared" ref="B40:G40" si="7">B36-B37</f>
        <v>2535094458</v>
      </c>
      <c r="C40" s="10">
        <f t="shared" si="7"/>
        <v>2106511733</v>
      </c>
      <c r="D40" s="10">
        <f t="shared" si="7"/>
        <v>2282608953</v>
      </c>
      <c r="E40" s="10">
        <f t="shared" si="7"/>
        <v>2716335721</v>
      </c>
      <c r="F40" s="10">
        <f t="shared" si="7"/>
        <v>2428269740</v>
      </c>
      <c r="G40" s="10">
        <f t="shared" si="7"/>
        <v>3110776904</v>
      </c>
      <c r="H40" s="10"/>
    </row>
    <row r="41" spans="1:8" s="2" customFormat="1" x14ac:dyDescent="0.25">
      <c r="A41" s="27" t="s">
        <v>114</v>
      </c>
      <c r="B41" s="18">
        <f>B40/('Balance Sheet'!B39/10)</f>
        <v>4.1478702670115304</v>
      </c>
      <c r="C41" s="18">
        <f>C40/('Balance Sheet'!C39/10)</f>
        <v>3.4466318826300841</v>
      </c>
      <c r="D41" s="18">
        <f>D40/('Balance Sheet'!D39/10)</f>
        <v>3.7347585915329318</v>
      </c>
      <c r="E41" s="18">
        <f>E40/('Balance Sheet'!E39/10)</f>
        <v>3.8647074432600741</v>
      </c>
      <c r="F41" s="18">
        <f>F40/('Balance Sheet'!F39/10)</f>
        <v>3.2903402335092626</v>
      </c>
      <c r="G41" s="18">
        <f>G40/('Balance Sheet'!G39/10)</f>
        <v>4.2151472038285922</v>
      </c>
      <c r="H41" s="18"/>
    </row>
    <row r="42" spans="1:8" x14ac:dyDescent="0.25">
      <c r="A42" s="36" t="s">
        <v>115</v>
      </c>
      <c r="B42" s="30">
        <v>611179785</v>
      </c>
      <c r="C42" s="30">
        <v>611179785</v>
      </c>
      <c r="D42" s="30">
        <v>611179785</v>
      </c>
      <c r="E42" s="30">
        <v>702856752</v>
      </c>
      <c r="F42" s="30">
        <v>737999589</v>
      </c>
      <c r="G42" s="30">
        <v>737999589</v>
      </c>
      <c r="H42" s="2"/>
    </row>
    <row r="43" spans="1:8" x14ac:dyDescent="0.25">
      <c r="A43" s="10"/>
    </row>
    <row r="44" spans="1:8" x14ac:dyDescent="0.25">
      <c r="A44" s="10"/>
      <c r="B44" s="17"/>
      <c r="C44" s="17"/>
      <c r="D44" s="17"/>
      <c r="E44" s="17"/>
      <c r="F44" s="17"/>
    </row>
    <row r="45" spans="1:8" x14ac:dyDescent="0.25">
      <c r="A45" s="10"/>
      <c r="B45" s="17"/>
      <c r="C45" s="17"/>
      <c r="D45" s="17"/>
      <c r="E45" s="17"/>
      <c r="F4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1"/>
  <sheetViews>
    <sheetView workbookViewId="0">
      <pane xSplit="1" ySplit="5" topLeftCell="B6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RowHeight="15" x14ac:dyDescent="0.25"/>
  <cols>
    <col min="1" max="1" width="58.7109375" bestFit="1" customWidth="1"/>
    <col min="2" max="4" width="18.7109375" bestFit="1" customWidth="1"/>
    <col min="5" max="5" width="18.85546875" bestFit="1" customWidth="1"/>
    <col min="6" max="6" width="18" bestFit="1" customWidth="1"/>
    <col min="7" max="7" width="14.5703125" bestFit="1" customWidth="1"/>
  </cols>
  <sheetData>
    <row r="2" spans="1:8" x14ac:dyDescent="0.25">
      <c r="A2" s="2" t="s">
        <v>1</v>
      </c>
    </row>
    <row r="3" spans="1:8" x14ac:dyDescent="0.25">
      <c r="A3" s="2" t="s">
        <v>154</v>
      </c>
    </row>
    <row r="4" spans="1:8" x14ac:dyDescent="0.25">
      <c r="A4" t="s">
        <v>0</v>
      </c>
    </row>
    <row r="5" spans="1:8" x14ac:dyDescent="0.25">
      <c r="A5" s="1"/>
      <c r="B5" s="29">
        <v>2013</v>
      </c>
      <c r="C5" s="29">
        <v>2014</v>
      </c>
      <c r="D5" s="29">
        <v>2015</v>
      </c>
      <c r="E5" s="29">
        <v>2016</v>
      </c>
      <c r="F5" s="29">
        <v>2017</v>
      </c>
      <c r="G5" s="29">
        <v>2018</v>
      </c>
    </row>
    <row r="6" spans="1:8" x14ac:dyDescent="0.25">
      <c r="A6" s="27" t="s">
        <v>116</v>
      </c>
      <c r="B6" s="10">
        <f t="shared" ref="B6:H6" si="0">B7+B22</f>
        <v>12576708935</v>
      </c>
      <c r="C6" s="10">
        <f t="shared" si="0"/>
        <v>-11245190632</v>
      </c>
      <c r="D6" s="10">
        <f t="shared" si="0"/>
        <v>9403149265</v>
      </c>
      <c r="E6" s="10">
        <f t="shared" si="0"/>
        <v>-5629783077</v>
      </c>
      <c r="F6" s="10">
        <f t="shared" si="0"/>
        <v>-6797110421</v>
      </c>
      <c r="G6" s="10">
        <f t="shared" si="0"/>
        <v>11902996666</v>
      </c>
      <c r="H6" s="10">
        <f t="shared" si="0"/>
        <v>0</v>
      </c>
    </row>
    <row r="7" spans="1:8" x14ac:dyDescent="0.25">
      <c r="A7" s="24" t="s">
        <v>117</v>
      </c>
      <c r="B7" s="10">
        <f t="shared" ref="B7:G7" si="1">SUM(B8:B21)</f>
        <v>4104598003</v>
      </c>
      <c r="C7" s="10">
        <f t="shared" si="1"/>
        <v>3243448793</v>
      </c>
      <c r="D7" s="10">
        <f t="shared" si="1"/>
        <v>4203563075</v>
      </c>
      <c r="E7" s="10">
        <f t="shared" si="1"/>
        <v>7425844111</v>
      </c>
      <c r="F7" s="10">
        <f t="shared" si="1"/>
        <v>5424424047</v>
      </c>
      <c r="G7" s="10">
        <f t="shared" si="1"/>
        <v>7498944152</v>
      </c>
      <c r="H7" s="2"/>
    </row>
    <row r="8" spans="1:8" x14ac:dyDescent="0.25">
      <c r="A8" s="1" t="s">
        <v>36</v>
      </c>
      <c r="B8" s="13">
        <v>14693964387</v>
      </c>
      <c r="C8" s="13">
        <v>12997605116</v>
      </c>
      <c r="D8" s="14">
        <v>13124823464</v>
      </c>
      <c r="E8" s="14">
        <v>14560752356</v>
      </c>
      <c r="F8" s="14">
        <v>14269303717</v>
      </c>
      <c r="G8" s="13">
        <v>19840289526</v>
      </c>
    </row>
    <row r="9" spans="1:8" x14ac:dyDescent="0.25">
      <c r="A9" s="1" t="s">
        <v>37</v>
      </c>
      <c r="B9" s="14">
        <v>-9308256163</v>
      </c>
      <c r="C9" s="14">
        <v>-9308330074</v>
      </c>
      <c r="D9" s="14">
        <v>-9388080842</v>
      </c>
      <c r="E9" s="14">
        <v>-8082609372</v>
      </c>
      <c r="F9" s="14">
        <v>-8738504828</v>
      </c>
      <c r="G9" s="13">
        <v>-11417419674</v>
      </c>
    </row>
    <row r="10" spans="1:8" x14ac:dyDescent="0.25">
      <c r="A10" s="4" t="s">
        <v>68</v>
      </c>
      <c r="D10" s="14"/>
      <c r="E10" s="14"/>
      <c r="F10" s="14"/>
    </row>
    <row r="11" spans="1:8" x14ac:dyDescent="0.25">
      <c r="A11" s="4" t="s">
        <v>69</v>
      </c>
      <c r="D11" s="14"/>
      <c r="E11" s="14"/>
      <c r="F11" s="14"/>
    </row>
    <row r="12" spans="1:8" x14ac:dyDescent="0.25">
      <c r="A12" s="4" t="s">
        <v>70</v>
      </c>
      <c r="D12" s="14"/>
      <c r="E12" s="14"/>
      <c r="F12" s="14"/>
    </row>
    <row r="13" spans="1:8" x14ac:dyDescent="0.25">
      <c r="A13" s="4" t="s">
        <v>71</v>
      </c>
      <c r="B13" s="13">
        <v>1996825967</v>
      </c>
      <c r="C13" s="13">
        <v>3038691242</v>
      </c>
      <c r="D13" s="14">
        <v>3458124093</v>
      </c>
      <c r="E13" s="14">
        <v>3510540389</v>
      </c>
      <c r="F13" s="14">
        <v>3099289668</v>
      </c>
      <c r="G13" s="13">
        <v>2385319253</v>
      </c>
    </row>
    <row r="14" spans="1:8" x14ac:dyDescent="0.25">
      <c r="A14" s="4" t="s">
        <v>38</v>
      </c>
      <c r="B14" s="13">
        <v>47126403</v>
      </c>
      <c r="C14" s="13">
        <v>120261913</v>
      </c>
      <c r="D14" s="14">
        <v>19499577</v>
      </c>
      <c r="E14" s="14">
        <v>83507340</v>
      </c>
      <c r="F14" s="14">
        <v>130667822</v>
      </c>
      <c r="G14" s="13">
        <v>72987733</v>
      </c>
    </row>
    <row r="15" spans="1:8" x14ac:dyDescent="0.25">
      <c r="A15" s="1" t="s">
        <v>39</v>
      </c>
      <c r="B15" s="13">
        <v>2431683365</v>
      </c>
      <c r="C15" s="13">
        <v>2631754006</v>
      </c>
      <c r="D15" s="14">
        <v>2954668920</v>
      </c>
      <c r="E15" s="14">
        <v>2637539211</v>
      </c>
      <c r="F15" s="14">
        <v>3466131064</v>
      </c>
      <c r="G15" s="13">
        <v>3528318223</v>
      </c>
    </row>
    <row r="16" spans="1:8" x14ac:dyDescent="0.25">
      <c r="A16" s="4" t="s">
        <v>40</v>
      </c>
      <c r="B16" s="13">
        <v>110434318</v>
      </c>
      <c r="C16" s="13">
        <v>105720099</v>
      </c>
      <c r="D16" s="14">
        <v>281710606</v>
      </c>
      <c r="E16" s="14">
        <v>380021967</v>
      </c>
      <c r="F16" s="14">
        <v>500782730</v>
      </c>
      <c r="G16" s="13">
        <v>422762114</v>
      </c>
    </row>
    <row r="17" spans="1:8" x14ac:dyDescent="0.25">
      <c r="A17" s="1" t="s">
        <v>41</v>
      </c>
      <c r="B17" s="13">
        <v>-2016855883</v>
      </c>
      <c r="C17" s="14">
        <v>-2367069819</v>
      </c>
      <c r="D17" s="14">
        <v>-2625112009</v>
      </c>
      <c r="E17" s="14">
        <v>-2860908860</v>
      </c>
      <c r="F17" s="14">
        <v>-3170943270</v>
      </c>
      <c r="G17" s="13">
        <v>-3586781117</v>
      </c>
    </row>
    <row r="18" spans="1:8" x14ac:dyDescent="0.25">
      <c r="A18" s="1" t="s">
        <v>42</v>
      </c>
      <c r="B18" s="13">
        <v>-1271028490</v>
      </c>
      <c r="C18" s="14">
        <v>-1389345173</v>
      </c>
      <c r="D18" s="14">
        <v>-1371452996</v>
      </c>
      <c r="E18" s="14">
        <v>-1450104087</v>
      </c>
      <c r="F18" s="14">
        <v>-1608497893</v>
      </c>
      <c r="G18" s="13">
        <v>-1711847890</v>
      </c>
    </row>
    <row r="19" spans="1:8" x14ac:dyDescent="0.25">
      <c r="A19" s="1" t="s">
        <v>43</v>
      </c>
      <c r="B19" s="13">
        <v>-2498021720</v>
      </c>
      <c r="C19" s="14">
        <v>-2399835591</v>
      </c>
      <c r="D19" s="14">
        <v>-1725978643</v>
      </c>
      <c r="E19" s="14">
        <v>-987773957</v>
      </c>
      <c r="F19" s="14">
        <v>-2036137625</v>
      </c>
      <c r="G19" s="13">
        <v>-1623088509</v>
      </c>
    </row>
    <row r="20" spans="1:8" x14ac:dyDescent="0.25">
      <c r="A20" s="1" t="s">
        <v>87</v>
      </c>
      <c r="B20" s="13">
        <v>149992549</v>
      </c>
      <c r="C20" s="13">
        <v>149981889</v>
      </c>
      <c r="D20" s="14">
        <v>189986279</v>
      </c>
      <c r="E20" s="14">
        <v>181614791</v>
      </c>
      <c r="F20" s="14">
        <v>205780397</v>
      </c>
      <c r="G20" s="13">
        <v>223462947</v>
      </c>
    </row>
    <row r="21" spans="1:8" x14ac:dyDescent="0.25">
      <c r="A21" s="1" t="s">
        <v>88</v>
      </c>
      <c r="B21" s="13">
        <v>-231266730</v>
      </c>
      <c r="C21" s="14">
        <v>-335984815</v>
      </c>
      <c r="D21" s="14">
        <v>-714625374</v>
      </c>
      <c r="E21" s="14">
        <v>-546735667</v>
      </c>
      <c r="F21" s="14">
        <v>-693447735</v>
      </c>
      <c r="G21" s="13">
        <v>-635058454</v>
      </c>
    </row>
    <row r="22" spans="1:8" x14ac:dyDescent="0.25">
      <c r="A22" s="25" t="s">
        <v>146</v>
      </c>
      <c r="B22" s="10">
        <f t="shared" ref="B22:H22" si="2">SUM(B23:B38)</f>
        <v>8472110932</v>
      </c>
      <c r="C22" s="10">
        <f t="shared" si="2"/>
        <v>-14488639425</v>
      </c>
      <c r="D22" s="10">
        <f t="shared" si="2"/>
        <v>5199586190</v>
      </c>
      <c r="E22" s="10">
        <f t="shared" si="2"/>
        <v>-13055627188</v>
      </c>
      <c r="F22" s="10">
        <f t="shared" si="2"/>
        <v>-12221534468</v>
      </c>
      <c r="G22" s="10">
        <f t="shared" si="2"/>
        <v>4404052514</v>
      </c>
      <c r="H22" s="10">
        <f t="shared" si="2"/>
        <v>0</v>
      </c>
    </row>
    <row r="23" spans="1:8" ht="15.75" x14ac:dyDescent="0.25">
      <c r="A23" s="6" t="s">
        <v>44</v>
      </c>
      <c r="C23" s="14">
        <v>1830515504</v>
      </c>
      <c r="D23" s="14">
        <v>9299141812</v>
      </c>
      <c r="E23" s="14">
        <v>-196623896</v>
      </c>
      <c r="F23" s="14">
        <v>-2412149598</v>
      </c>
      <c r="G23" s="13">
        <v>1229934969</v>
      </c>
    </row>
    <row r="24" spans="1:8" x14ac:dyDescent="0.25">
      <c r="A24" s="1" t="s">
        <v>45</v>
      </c>
      <c r="B24" s="14">
        <v>-6271154951</v>
      </c>
      <c r="C24" s="14">
        <v>-15146692288</v>
      </c>
      <c r="D24" s="14">
        <v>-14053175938</v>
      </c>
      <c r="E24" s="14">
        <v>-21925596087</v>
      </c>
      <c r="F24" s="14">
        <v>-34960042247</v>
      </c>
      <c r="G24" s="13">
        <v>-25431309021</v>
      </c>
    </row>
    <row r="25" spans="1:8" x14ac:dyDescent="0.25">
      <c r="A25" s="1" t="s">
        <v>46</v>
      </c>
      <c r="B25" s="14">
        <v>-602501278</v>
      </c>
      <c r="C25" s="14">
        <v>-596249022</v>
      </c>
      <c r="D25" s="14">
        <v>-383822800</v>
      </c>
      <c r="E25" s="14">
        <v>-1047202631</v>
      </c>
      <c r="F25" s="14">
        <v>-1516836870</v>
      </c>
      <c r="G25" s="13">
        <v>1653885538</v>
      </c>
    </row>
    <row r="26" spans="1:8" x14ac:dyDescent="0.25">
      <c r="A26" s="1" t="s">
        <v>91</v>
      </c>
      <c r="D26" s="14"/>
      <c r="E26" s="14"/>
      <c r="F26" s="14"/>
    </row>
    <row r="27" spans="1:8" x14ac:dyDescent="0.25">
      <c r="A27" s="4" t="s">
        <v>47</v>
      </c>
      <c r="B27" s="13">
        <v>1188456427</v>
      </c>
      <c r="C27" s="13">
        <v>882148921</v>
      </c>
      <c r="D27" s="14">
        <v>720581038</v>
      </c>
      <c r="E27" s="14">
        <v>297406250</v>
      </c>
      <c r="F27" s="14">
        <v>95862237</v>
      </c>
      <c r="G27" s="13">
        <v>6729604720</v>
      </c>
    </row>
    <row r="28" spans="1:8" x14ac:dyDescent="0.25">
      <c r="A28" s="1" t="s">
        <v>48</v>
      </c>
      <c r="B28" s="13">
        <v>23838144179</v>
      </c>
      <c r="C28" s="14">
        <v>-979169306</v>
      </c>
      <c r="D28" s="14">
        <v>9932696977</v>
      </c>
      <c r="E28" s="14">
        <v>12172697540</v>
      </c>
      <c r="F28" s="14">
        <v>26787988647</v>
      </c>
      <c r="G28" s="13">
        <v>24350598041</v>
      </c>
    </row>
    <row r="29" spans="1:8" x14ac:dyDescent="0.25">
      <c r="A29" s="4" t="s">
        <v>49</v>
      </c>
      <c r="D29" s="14"/>
      <c r="E29" s="14"/>
      <c r="F29" s="14"/>
    </row>
    <row r="30" spans="1:8" x14ac:dyDescent="0.25">
      <c r="A30" s="4" t="s">
        <v>50</v>
      </c>
      <c r="B30" s="14">
        <v>-10021682719</v>
      </c>
      <c r="C30" s="14"/>
      <c r="D30" s="14"/>
      <c r="E30" s="14"/>
      <c r="F30" s="14"/>
    </row>
    <row r="31" spans="1:8" x14ac:dyDescent="0.25">
      <c r="A31" s="4" t="s">
        <v>72</v>
      </c>
      <c r="D31" s="14"/>
      <c r="E31" s="14"/>
      <c r="F31" s="14"/>
    </row>
    <row r="32" spans="1:8" x14ac:dyDescent="0.25">
      <c r="A32" s="4" t="s">
        <v>73</v>
      </c>
      <c r="B32" s="14">
        <v>-20283906</v>
      </c>
      <c r="C32" s="13">
        <v>4849999</v>
      </c>
      <c r="D32" s="14">
        <v>31261200</v>
      </c>
      <c r="E32" s="14"/>
      <c r="F32" s="14">
        <v>25065662</v>
      </c>
      <c r="G32" s="13">
        <v>-169364523</v>
      </c>
    </row>
    <row r="33" spans="1:8" x14ac:dyDescent="0.25">
      <c r="A33" s="1" t="s">
        <v>55</v>
      </c>
      <c r="C33" s="13"/>
      <c r="D33" s="14"/>
      <c r="E33" s="14"/>
      <c r="F33" s="14"/>
    </row>
    <row r="34" spans="1:8" x14ac:dyDescent="0.25">
      <c r="A34" s="4" t="s">
        <v>80</v>
      </c>
      <c r="B34" s="14">
        <v>543369</v>
      </c>
      <c r="D34" s="14"/>
      <c r="E34" s="14"/>
      <c r="F34" s="14"/>
    </row>
    <row r="35" spans="1:8" x14ac:dyDescent="0.25">
      <c r="A35" s="4" t="s">
        <v>81</v>
      </c>
      <c r="B35" s="14">
        <v>193439447</v>
      </c>
      <c r="C35" s="13">
        <v>533287090</v>
      </c>
      <c r="D35" s="14">
        <v>461113531</v>
      </c>
      <c r="E35" s="14">
        <v>-812936221</v>
      </c>
      <c r="F35" s="14">
        <v>197436320</v>
      </c>
      <c r="G35" s="13">
        <v>6276176</v>
      </c>
    </row>
    <row r="36" spans="1:8" x14ac:dyDescent="0.25">
      <c r="A36" s="4" t="s">
        <v>82</v>
      </c>
      <c r="B36" s="14">
        <v>-1098179245</v>
      </c>
      <c r="C36" s="14">
        <v>-1908074051</v>
      </c>
      <c r="D36" s="14">
        <v>-2088274777</v>
      </c>
      <c r="E36" s="14">
        <v>-2378911255</v>
      </c>
      <c r="F36" s="14">
        <v>-3289551243</v>
      </c>
      <c r="G36" s="13">
        <v>-3074943873</v>
      </c>
    </row>
    <row r="37" spans="1:8" x14ac:dyDescent="0.25">
      <c r="A37" s="1" t="s">
        <v>79</v>
      </c>
      <c r="D37" s="14"/>
      <c r="E37" s="14"/>
      <c r="F37" s="14"/>
    </row>
    <row r="38" spans="1:8" x14ac:dyDescent="0.25">
      <c r="A38" s="1" t="s">
        <v>51</v>
      </c>
      <c r="B38" s="13">
        <v>1265329609</v>
      </c>
      <c r="C38" s="16">
        <v>890743728</v>
      </c>
      <c r="D38" s="14">
        <v>1280065147</v>
      </c>
      <c r="E38" s="14">
        <v>835539112</v>
      </c>
      <c r="F38" s="14">
        <f>2850276119+416505</f>
        <v>2850692624</v>
      </c>
      <c r="G38" s="13">
        <v>-890629513</v>
      </c>
    </row>
    <row r="39" spans="1:8" x14ac:dyDescent="0.25">
      <c r="A39" s="27" t="s">
        <v>118</v>
      </c>
      <c r="B39" s="10">
        <f t="shared" ref="B39:H39" si="3">B41+B42+B43+B44+B45+B46+B40+B47</f>
        <v>4541294287</v>
      </c>
      <c r="C39" s="10">
        <f t="shared" si="3"/>
        <v>-310980269</v>
      </c>
      <c r="D39" s="10">
        <f t="shared" si="3"/>
        <v>-7992580337</v>
      </c>
      <c r="E39" s="10">
        <f t="shared" si="3"/>
        <v>-469855710</v>
      </c>
      <c r="F39" s="10">
        <f t="shared" si="3"/>
        <v>-1024129372</v>
      </c>
      <c r="G39" s="10">
        <f t="shared" si="3"/>
        <v>-6068147148</v>
      </c>
      <c r="H39" s="10">
        <f t="shared" si="3"/>
        <v>0</v>
      </c>
    </row>
    <row r="40" spans="1:8" x14ac:dyDescent="0.25">
      <c r="A40" s="7" t="s">
        <v>74</v>
      </c>
      <c r="C40" s="14">
        <v>-49999900</v>
      </c>
    </row>
    <row r="41" spans="1:8" x14ac:dyDescent="0.25">
      <c r="A41" s="7" t="s">
        <v>52</v>
      </c>
    </row>
    <row r="42" spans="1:8" x14ac:dyDescent="0.25">
      <c r="A42" s="1" t="s">
        <v>53</v>
      </c>
    </row>
    <row r="43" spans="1:8" x14ac:dyDescent="0.25">
      <c r="A43" s="1" t="s">
        <v>54</v>
      </c>
      <c r="G43" s="13">
        <v>-5013597395</v>
      </c>
    </row>
    <row r="44" spans="1:8" x14ac:dyDescent="0.25">
      <c r="A44" s="1" t="s">
        <v>75</v>
      </c>
      <c r="B44" s="13">
        <v>5704755084</v>
      </c>
      <c r="C44" s="13">
        <v>165693090</v>
      </c>
      <c r="D44" s="14">
        <v>-7710111484</v>
      </c>
      <c r="E44" s="14">
        <v>-202512063</v>
      </c>
      <c r="F44" s="14">
        <v>-759695837</v>
      </c>
    </row>
    <row r="45" spans="1:8" x14ac:dyDescent="0.25">
      <c r="A45" s="1" t="s">
        <v>148</v>
      </c>
      <c r="B45" s="13"/>
      <c r="D45" s="14"/>
      <c r="E45" s="14"/>
      <c r="F45" s="14"/>
      <c r="G45" s="13"/>
    </row>
    <row r="46" spans="1:8" x14ac:dyDescent="0.25">
      <c r="A46" s="1" t="s">
        <v>147</v>
      </c>
      <c r="B46" s="14">
        <v>-1163460797</v>
      </c>
      <c r="C46" s="14">
        <v>-426673459</v>
      </c>
      <c r="D46" s="14">
        <v>-282468853</v>
      </c>
      <c r="E46" s="14">
        <v>-267343647</v>
      </c>
      <c r="F46" s="14">
        <v>-264433535</v>
      </c>
      <c r="G46" s="13">
        <v>-1054549753</v>
      </c>
    </row>
    <row r="47" spans="1:8" x14ac:dyDescent="0.25">
      <c r="A47" s="4" t="s">
        <v>15</v>
      </c>
    </row>
    <row r="48" spans="1:8" s="2" customFormat="1" x14ac:dyDescent="0.25">
      <c r="A48" s="27" t="s">
        <v>119</v>
      </c>
      <c r="B48" s="10">
        <f t="shared" ref="B48:H48" si="4">SUM(B49:B52)</f>
        <v>-18300552210</v>
      </c>
      <c r="C48" s="10">
        <f t="shared" si="4"/>
        <v>10718397083</v>
      </c>
      <c r="D48" s="10">
        <f t="shared" si="4"/>
        <v>3451105553</v>
      </c>
      <c r="E48" s="10">
        <f t="shared" si="4"/>
        <v>6612486794</v>
      </c>
      <c r="F48" s="10">
        <f t="shared" si="4"/>
        <v>11671884872</v>
      </c>
      <c r="G48" s="10">
        <f t="shared" si="4"/>
        <v>-4857187885</v>
      </c>
      <c r="H48" s="10">
        <f t="shared" si="4"/>
        <v>0</v>
      </c>
    </row>
    <row r="49" spans="1:8" x14ac:dyDescent="0.25">
      <c r="A49" t="s">
        <v>89</v>
      </c>
      <c r="B49" s="14">
        <v>-17078192640</v>
      </c>
      <c r="C49" s="14">
        <v>11940756653</v>
      </c>
      <c r="D49" s="13">
        <v>4673465123</v>
      </c>
      <c r="E49" s="13">
        <v>7834846364</v>
      </c>
      <c r="F49" s="13">
        <v>13077598376</v>
      </c>
      <c r="G49" s="13">
        <v>-3381188707</v>
      </c>
    </row>
    <row r="50" spans="1:8" x14ac:dyDescent="0.25">
      <c r="A50" t="s">
        <v>77</v>
      </c>
    </row>
    <row r="51" spans="1:8" x14ac:dyDescent="0.25">
      <c r="A51" t="s">
        <v>56</v>
      </c>
      <c r="B51" s="14">
        <v>-1222359570</v>
      </c>
      <c r="C51" s="14">
        <v>-1222359570</v>
      </c>
      <c r="D51" s="14">
        <v>-1222359570</v>
      </c>
      <c r="E51" s="14">
        <v>-1222359570</v>
      </c>
      <c r="F51" s="14">
        <v>-1405713504</v>
      </c>
      <c r="G51" s="13">
        <v>-1475999178</v>
      </c>
    </row>
    <row r="52" spans="1:8" x14ac:dyDescent="0.25">
      <c r="A52" t="s">
        <v>76</v>
      </c>
    </row>
    <row r="53" spans="1:8" s="2" customFormat="1" x14ac:dyDescent="0.25">
      <c r="A53" s="27" t="s">
        <v>120</v>
      </c>
      <c r="B53" s="10">
        <f t="shared" ref="B53:H53" si="5">B48+B39+B6</f>
        <v>-1182548988</v>
      </c>
      <c r="C53" s="10">
        <f t="shared" si="5"/>
        <v>-837773818</v>
      </c>
      <c r="D53" s="10">
        <f t="shared" si="5"/>
        <v>4861674481</v>
      </c>
      <c r="E53" s="10">
        <f t="shared" si="5"/>
        <v>512848007</v>
      </c>
      <c r="F53" s="10">
        <f t="shared" si="5"/>
        <v>3850645079</v>
      </c>
      <c r="G53" s="10">
        <f t="shared" si="5"/>
        <v>977661633</v>
      </c>
      <c r="H53" s="10">
        <f t="shared" si="5"/>
        <v>0</v>
      </c>
    </row>
    <row r="54" spans="1:8" x14ac:dyDescent="0.25">
      <c r="A54" s="36" t="s">
        <v>102</v>
      </c>
      <c r="G54" s="13">
        <v>8726024</v>
      </c>
    </row>
    <row r="55" spans="1:8" x14ac:dyDescent="0.25">
      <c r="A55" s="36" t="s">
        <v>121</v>
      </c>
      <c r="B55" s="13">
        <v>19919443806</v>
      </c>
      <c r="C55" s="13">
        <v>18587474754</v>
      </c>
      <c r="D55" s="13">
        <v>17563110006</v>
      </c>
      <c r="E55" s="13">
        <v>22414560549</v>
      </c>
      <c r="F55" s="13">
        <v>22950713312</v>
      </c>
      <c r="G55" s="13">
        <v>26801358391</v>
      </c>
      <c r="H55" s="13"/>
    </row>
    <row r="56" spans="1:8" s="2" customFormat="1" x14ac:dyDescent="0.25">
      <c r="A56" s="27" t="s">
        <v>122</v>
      </c>
      <c r="B56" s="10">
        <f>B53+B55</f>
        <v>18736894818</v>
      </c>
      <c r="C56" s="10">
        <f>C53+C55</f>
        <v>17749700936</v>
      </c>
      <c r="D56" s="10">
        <f>D53+D55</f>
        <v>22424784487</v>
      </c>
      <c r="E56" s="10">
        <f>E53+E55</f>
        <v>22927408556</v>
      </c>
      <c r="F56" s="10">
        <f>F53+F55</f>
        <v>26801358391</v>
      </c>
      <c r="G56" s="10">
        <f>G53+G55+G54</f>
        <v>27787746048</v>
      </c>
      <c r="H56" s="10"/>
    </row>
    <row r="57" spans="1:8" x14ac:dyDescent="0.25">
      <c r="A57" s="36" t="s">
        <v>123</v>
      </c>
      <c r="B57" s="18">
        <f>B6/('Balance Sheet'!B39/10)</f>
        <v>20.577756731597397</v>
      </c>
      <c r="C57" s="18">
        <f>C6/('Balance Sheet'!C39/10)</f>
        <v>-18.399153420952889</v>
      </c>
      <c r="D57" s="18">
        <f>D6/('Balance Sheet'!D39/10)</f>
        <v>15.385242600914884</v>
      </c>
      <c r="E57" s="18">
        <f>E6/('Balance Sheet'!E39/10)</f>
        <v>-8.0098584256041985</v>
      </c>
      <c r="F57" s="18">
        <f>F6/('Balance Sheet'!F39/10)</f>
        <v>-9.210181851469839</v>
      </c>
      <c r="G57" s="18">
        <f>G6/('Balance Sheet'!G39/10)</f>
        <v>16.128730751908318</v>
      </c>
      <c r="H57" s="18" t="e">
        <f>H6/('Balance Sheet'!H39/10)</f>
        <v>#DIV/0!</v>
      </c>
    </row>
    <row r="58" spans="1:8" x14ac:dyDescent="0.25">
      <c r="A58" s="27" t="s">
        <v>124</v>
      </c>
      <c r="B58" s="31">
        <v>611179785</v>
      </c>
      <c r="C58" s="31">
        <v>611179785</v>
      </c>
      <c r="D58" s="31">
        <v>611179785</v>
      </c>
      <c r="E58" s="31">
        <v>702856752</v>
      </c>
      <c r="F58" s="31">
        <v>737999589</v>
      </c>
      <c r="G58" s="31">
        <v>737999589</v>
      </c>
    </row>
    <row r="59" spans="1:8" x14ac:dyDescent="0.25">
      <c r="A59" s="8"/>
    </row>
    <row r="60" spans="1:8" x14ac:dyDescent="0.25">
      <c r="A60" s="8"/>
    </row>
    <row r="61" spans="1:8" x14ac:dyDescent="0.25">
      <c r="A61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opLeftCell="A10" workbookViewId="0">
      <selection activeCell="H4" sqref="H4"/>
    </sheetView>
  </sheetViews>
  <sheetFormatPr defaultRowHeight="15" x14ac:dyDescent="0.25"/>
  <cols>
    <col min="1" max="1" width="34.5703125" bestFit="1" customWidth="1"/>
  </cols>
  <sheetData>
    <row r="2" spans="1:6" x14ac:dyDescent="0.25">
      <c r="A2" s="2" t="s">
        <v>1</v>
      </c>
    </row>
    <row r="3" spans="1:6" x14ac:dyDescent="0.25">
      <c r="A3" s="2" t="s">
        <v>103</v>
      </c>
    </row>
    <row r="4" spans="1:6" x14ac:dyDescent="0.25">
      <c r="A4" t="s">
        <v>0</v>
      </c>
    </row>
    <row r="6" spans="1:6" ht="15.75" x14ac:dyDescent="0.25">
      <c r="A6" s="19" t="s">
        <v>92</v>
      </c>
      <c r="B6" s="20">
        <v>2013</v>
      </c>
      <c r="C6" s="20">
        <v>2014</v>
      </c>
      <c r="D6" s="20">
        <v>2015</v>
      </c>
      <c r="E6" s="20">
        <v>2016</v>
      </c>
      <c r="F6" s="20">
        <v>2017</v>
      </c>
    </row>
    <row r="7" spans="1:6" x14ac:dyDescent="0.25">
      <c r="A7" t="s">
        <v>93</v>
      </c>
      <c r="B7" s="21">
        <f>'Profit &amp; Loss'!B7/'Profit &amp; Loss'!B8</f>
        <v>0.33354144512608475</v>
      </c>
      <c r="C7" s="21">
        <f>'Profit &amp; Loss'!C7/'Profit &amp; Loss'!C8</f>
        <v>0.30464793573935567</v>
      </c>
      <c r="D7" s="21">
        <f>'Profit &amp; Loss'!D7/'Profit &amp; Loss'!D8</f>
        <v>0.27046360961051436</v>
      </c>
      <c r="E7" s="21">
        <f>'Profit &amp; Loss'!E7/'Profit &amp; Loss'!E8</f>
        <v>0.41040648181259037</v>
      </c>
      <c r="F7" s="21">
        <f>'Profit &amp; Loss'!F7/'Profit &amp; Loss'!F8</f>
        <v>0.40235544040871962</v>
      </c>
    </row>
    <row r="8" spans="1:6" x14ac:dyDescent="0.25">
      <c r="A8" t="s">
        <v>94</v>
      </c>
      <c r="B8" s="21">
        <f>'Profit &amp; Loss'!B27/'Profit &amp; Loss'!B6</f>
        <v>0.60817147752980349</v>
      </c>
      <c r="C8" s="21">
        <f>'Profit &amp; Loss'!C27/'Profit &amp; Loss'!C6</f>
        <v>0.56989416451543196</v>
      </c>
      <c r="D8" s="21">
        <f>'Profit &amp; Loss'!D27/'Profit &amp; Loss'!D6</f>
        <v>0.52725445727081888</v>
      </c>
      <c r="E8" s="21">
        <f>'Profit &amp; Loss'!E27/'Profit &amp; Loss'!E6</f>
        <v>0.55747640178298064</v>
      </c>
      <c r="F8" s="21">
        <f>'Profit &amp; Loss'!F27/'Profit &amp; Loss'!F6</f>
        <v>0.54852126912223864</v>
      </c>
    </row>
    <row r="9" spans="1:6" x14ac:dyDescent="0.25">
      <c r="A9" t="s">
        <v>95</v>
      </c>
      <c r="B9" s="21">
        <f>'Profit &amp; Loss'!B40/'Profit &amp; Loss'!B6</f>
        <v>0.26457192094258375</v>
      </c>
      <c r="C9" s="21">
        <f>'Profit &amp; Loss'!C40/'Profit &amp; Loss'!C6</f>
        <v>0.20786193087898677</v>
      </c>
      <c r="D9" s="21">
        <f>'Profit &amp; Loss'!D40/'Profit &amp; Loss'!D6</f>
        <v>0.22478654263872055</v>
      </c>
      <c r="E9" s="21">
        <f>'Profit &amp; Loss'!E40/'Profit &amp; Loss'!E6</f>
        <v>0.23239842333472507</v>
      </c>
      <c r="F9" s="21">
        <f>'Profit &amp; Loss'!F40/'Profit &amp; Loss'!F6</f>
        <v>0.18877646894516065</v>
      </c>
    </row>
    <row r="10" spans="1:6" x14ac:dyDescent="0.25">
      <c r="A10" t="s">
        <v>96</v>
      </c>
      <c r="B10" s="21">
        <f>'Profit &amp; Loss'!B40/'Balance Sheet'!B6</f>
        <v>1.6028329811854702E-2</v>
      </c>
      <c r="C10" s="21">
        <f>'Profit &amp; Loss'!C40/'Balance Sheet'!C6</f>
        <v>1.2238328944098893E-2</v>
      </c>
      <c r="D10" s="21">
        <f>'Profit &amp; Loss'!D40/'Balance Sheet'!D6</f>
        <v>1.1945123910928109E-2</v>
      </c>
      <c r="E10" s="21">
        <f>'Profit &amp; Loss'!E40/'Balance Sheet'!E6</f>
        <v>1.2790148915720214E-2</v>
      </c>
      <c r="F10" s="21">
        <f>'Profit &amp; Loss'!F40/'Balance Sheet'!F6</f>
        <v>9.4743346131583826E-3</v>
      </c>
    </row>
    <row r="11" spans="1:6" x14ac:dyDescent="0.25">
      <c r="A11" t="s">
        <v>97</v>
      </c>
      <c r="B11" s="21">
        <f>'Profit &amp; Loss'!B40/'Balance Sheet'!B38</f>
        <v>0.13659782094966066</v>
      </c>
      <c r="C11" s="21">
        <f>'Profit &amp; Loss'!C40/'Balance Sheet'!C38</f>
        <v>0.10487018053438626</v>
      </c>
      <c r="D11" s="21">
        <f>'Profit &amp; Loss'!D40/'Balance Sheet'!D38</f>
        <v>0.11023126498563837</v>
      </c>
      <c r="E11" s="21">
        <f>'Profit &amp; Loss'!E40/'Balance Sheet'!E38</f>
        <v>0.13039365065034278</v>
      </c>
      <c r="F11" s="21">
        <f>'Profit &amp; Loss'!F40/'Balance Sheet'!F38</f>
        <v>0.11100051721363628</v>
      </c>
    </row>
    <row r="12" spans="1:6" x14ac:dyDescent="0.25">
      <c r="A12" t="s">
        <v>98</v>
      </c>
      <c r="B12" s="22">
        <v>0.1195</v>
      </c>
      <c r="C12" s="22">
        <v>0.13220000000000001</v>
      </c>
      <c r="D12" s="22">
        <v>0.1424</v>
      </c>
      <c r="E12" s="22">
        <v>0.151</v>
      </c>
      <c r="F12" s="22">
        <v>0.1409</v>
      </c>
    </row>
    <row r="13" spans="1:6" x14ac:dyDescent="0.25">
      <c r="A13" t="s">
        <v>99</v>
      </c>
      <c r="B13" s="22">
        <v>3.5900000000000001E-2</v>
      </c>
      <c r="C13" s="22">
        <v>4.36E-2</v>
      </c>
      <c r="D13" s="22">
        <v>3.27E-2</v>
      </c>
      <c r="E13" s="22">
        <v>2.69E-2</v>
      </c>
      <c r="F13" s="22">
        <v>2.5000000000000001E-2</v>
      </c>
    </row>
    <row r="14" spans="1:6" x14ac:dyDescent="0.25">
      <c r="A14" t="s">
        <v>100</v>
      </c>
      <c r="B14" s="21">
        <f>'Balance Sheet'!B17/'Balance Sheet'!B28</f>
        <v>0.88289137463710465</v>
      </c>
      <c r="C14" s="21">
        <f>'Balance Sheet'!C17/'Balance Sheet'!C28</f>
        <v>1.012840556090002</v>
      </c>
      <c r="D14" s="21">
        <f>'Balance Sheet'!D17/'Balance Sheet'!D28</f>
        <v>1.0511589024548067</v>
      </c>
      <c r="E14" s="21">
        <f>'Balance Sheet'!E17/'Balance Sheet'!E28</f>
        <v>1.1153040472897602</v>
      </c>
      <c r="F14" s="21">
        <f>'Balance Sheet'!F17/'Balance Sheet'!F28</f>
        <v>1.1480965674946113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Profit &amp; Loss</vt:lpstr>
      <vt:lpstr>Cash Flow Statement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2019-08-07T11:22:51Z</dcterms:modified>
</cp:coreProperties>
</file>