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tabRatio="921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27" i="1" l="1"/>
  <c r="B30" i="3"/>
  <c r="C30" i="3"/>
  <c r="C66" i="1"/>
  <c r="D66" i="1"/>
  <c r="E66" i="1"/>
  <c r="F66" i="1"/>
  <c r="B66" i="1"/>
  <c r="C68" i="1" l="1"/>
  <c r="D68" i="1"/>
  <c r="E68" i="1"/>
  <c r="F68" i="1"/>
  <c r="G68" i="1"/>
  <c r="B68" i="1"/>
  <c r="E54" i="1" l="1"/>
  <c r="D27" i="1"/>
  <c r="B6" i="1"/>
  <c r="E6" i="1" l="1"/>
  <c r="B29" i="1"/>
  <c r="B39" i="1" s="1"/>
  <c r="C29" i="1"/>
  <c r="C6" i="1"/>
  <c r="B12" i="3" l="1"/>
  <c r="C12" i="3"/>
  <c r="D12" i="3"/>
  <c r="E12" i="3"/>
  <c r="G12" i="3"/>
  <c r="G37" i="3" s="1"/>
  <c r="F12" i="3"/>
  <c r="B25" i="3"/>
  <c r="C25" i="3"/>
  <c r="D25" i="3"/>
  <c r="G25" i="3"/>
  <c r="E25" i="3"/>
  <c r="F42" i="1"/>
  <c r="F54" i="1"/>
  <c r="F67" i="1" s="1"/>
  <c r="D29" i="1"/>
  <c r="E29" i="1"/>
  <c r="F29" i="1"/>
  <c r="G29" i="1"/>
  <c r="G6" i="1"/>
  <c r="D6" i="1"/>
  <c r="F6" i="1"/>
  <c r="B42" i="1"/>
  <c r="C42" i="1"/>
  <c r="D42" i="1"/>
  <c r="E42" i="1"/>
  <c r="G42" i="1"/>
  <c r="B54" i="1"/>
  <c r="B67" i="1" s="1"/>
  <c r="C54" i="1"/>
  <c r="C67" i="1" s="1"/>
  <c r="D54" i="1"/>
  <c r="D67" i="1" s="1"/>
  <c r="E67" i="1"/>
  <c r="G54" i="1"/>
  <c r="G67" i="1" s="1"/>
  <c r="G8" i="2"/>
  <c r="G11" i="2" s="1"/>
  <c r="G20" i="2" s="1"/>
  <c r="G23" i="2" s="1"/>
  <c r="G25" i="2" s="1"/>
  <c r="B8" i="2"/>
  <c r="B11" i="2" s="1"/>
  <c r="C8" i="2"/>
  <c r="C11" i="2" s="1"/>
  <c r="D8" i="2"/>
  <c r="D11" i="2" s="1"/>
  <c r="E8" i="2"/>
  <c r="E11" i="2" s="1"/>
  <c r="F8" i="2"/>
  <c r="F11" i="2" s="1"/>
  <c r="G30" i="3"/>
  <c r="F30" i="3"/>
  <c r="E30" i="3"/>
  <c r="D30" i="3"/>
  <c r="B20" i="2" l="1"/>
  <c r="B9" i="4"/>
  <c r="D37" i="3"/>
  <c r="D12" i="4"/>
  <c r="F20" i="2"/>
  <c r="F9" i="4"/>
  <c r="E20" i="2"/>
  <c r="E9" i="4"/>
  <c r="D20" i="2"/>
  <c r="D9" i="4"/>
  <c r="D39" i="1"/>
  <c r="D8" i="4" s="1"/>
  <c r="F37" i="3"/>
  <c r="C37" i="3"/>
  <c r="E37" i="3"/>
  <c r="C20" i="2"/>
  <c r="C9" i="4"/>
  <c r="B37" i="3"/>
  <c r="G39" i="1"/>
  <c r="F25" i="3"/>
  <c r="F32" i="3" s="1"/>
  <c r="F34" i="3" s="1"/>
  <c r="F39" i="1"/>
  <c r="F8" i="4" s="1"/>
  <c r="E39" i="1"/>
  <c r="E8" i="4" s="1"/>
  <c r="B8" i="4"/>
  <c r="C39" i="1"/>
  <c r="C8" i="4" s="1"/>
  <c r="D65" i="1"/>
  <c r="C65" i="1"/>
  <c r="F65" i="1"/>
  <c r="E65" i="1"/>
  <c r="G65" i="1"/>
  <c r="B65" i="1"/>
  <c r="E32" i="3"/>
  <c r="E34" i="3" s="1"/>
  <c r="B32" i="3"/>
  <c r="B34" i="3" s="1"/>
  <c r="D32" i="3"/>
  <c r="D34" i="3" s="1"/>
  <c r="C32" i="3"/>
  <c r="C34" i="3" s="1"/>
  <c r="G32" i="3"/>
  <c r="G34" i="3" s="1"/>
  <c r="G66" i="1" l="1"/>
  <c r="C12" i="4"/>
  <c r="E23" i="2"/>
  <c r="E11" i="4"/>
  <c r="C23" i="2"/>
  <c r="C11" i="4"/>
  <c r="B12" i="4"/>
  <c r="E12" i="4"/>
  <c r="F12" i="4"/>
  <c r="D23" i="2"/>
  <c r="D11" i="4"/>
  <c r="F23" i="2"/>
  <c r="F11" i="4"/>
  <c r="B23" i="2"/>
  <c r="B11" i="4"/>
  <c r="D25" i="2" l="1"/>
  <c r="D10" i="4"/>
  <c r="D7" i="4"/>
  <c r="D6" i="4"/>
  <c r="B25" i="2"/>
  <c r="B7" i="4"/>
  <c r="B10" i="4"/>
  <c r="B6" i="4"/>
  <c r="E25" i="2"/>
  <c r="E6" i="4"/>
  <c r="E10" i="4"/>
  <c r="E7" i="4"/>
  <c r="C25" i="2"/>
  <c r="C10" i="4"/>
  <c r="C7" i="4"/>
  <c r="C6" i="4"/>
  <c r="F25" i="2"/>
  <c r="F7" i="4"/>
  <c r="F6" i="4"/>
  <c r="F10" i="4"/>
</calcChain>
</file>

<file path=xl/sharedStrings.xml><?xml version="1.0" encoding="utf-8"?>
<sst xmlns="http://schemas.openxmlformats.org/spreadsheetml/2006/main" count="114" uniqueCount="107">
  <si>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</si>
  <si>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</si>
  <si>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</si>
  <si>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</si>
  <si>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</si>
  <si>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</si>
  <si>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</si>
  <si>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</si>
  <si>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</si>
  <si>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</si>
  <si>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</si>
  <si>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</si>
  <si>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</si>
  <si>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</si>
  <si>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</si>
  <si>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</si>
  <si>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</si>
  <si>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</si>
  <si>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</si>
  <si>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</si>
  <si>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</si>
  <si>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</si>
  <si>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</si>
  <si>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</si>
  <si>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</si>
  <si>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</si>
  <si>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Central Depository Bangladesh Ltd.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</si>
  <si>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</si>
  <si>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</si>
  <si>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</si>
  <si>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</si>
  <si>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</si>
  <si>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</si>
  <si>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</si>
  <si>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</si>
  <si>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</si>
  <si>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</si>
  <si>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</si>
  <si>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</si>
  <si>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</si>
  <si>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</si>
  <si>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</si>
  <si>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</si>
  <si>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</si>
  <si>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</si>
  <si>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</si>
  <si>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Investment made</t>
  </si>
  <si>
    <t>Proceeds from sale of fixed assets</t>
  </si>
  <si>
    <t xml:space="preserve">Loan paid against policies </t>
  </si>
  <si>
    <t>Interest, dividends &amp; rents received</t>
  </si>
  <si>
    <t>Dividend Paid</t>
  </si>
  <si>
    <t>Welfare Fund</t>
  </si>
  <si>
    <t>Provision of diminution value of securities</t>
  </si>
  <si>
    <t>Investment in Shares</t>
  </si>
  <si>
    <t>Short Term Investment (PISL)</t>
  </si>
  <si>
    <t>Bangladesh Govt. Islami Investment Bond (BGIIB)</t>
  </si>
  <si>
    <t>Short Term Investment (PFI)</t>
  </si>
  <si>
    <t>Disposal of Investment</t>
  </si>
  <si>
    <t>Loan against Policies realised</t>
  </si>
  <si>
    <t>Advance against Land</t>
  </si>
  <si>
    <t>Fareast Islami Life Insurance Co. Ltd.</t>
  </si>
  <si>
    <t>Revaluation Reserve</t>
  </si>
  <si>
    <t>Loan &amp; Advance</t>
  </si>
  <si>
    <t>Equity shares in CDBL</t>
  </si>
  <si>
    <t>Provision of share Value Fluctuation Account</t>
  </si>
  <si>
    <t>Fareast Islami Securities Ltd (Subsidiary)</t>
  </si>
  <si>
    <t>Fareast Islami Properties Ltd (Subsidiary)</t>
  </si>
  <si>
    <t>Disposal of Fixed Asset</t>
  </si>
  <si>
    <t>Investment and other income Received</t>
  </si>
  <si>
    <t>Other assets</t>
  </si>
  <si>
    <t>Ratios</t>
  </si>
  <si>
    <t>Equity Multiplier</t>
  </si>
  <si>
    <t>Cost to Income</t>
  </si>
  <si>
    <t>Net Margin</t>
  </si>
  <si>
    <t>Operating Margin</t>
  </si>
  <si>
    <t>Return on Asset (ROA)</t>
  </si>
  <si>
    <t>Return on Equity (ROE)</t>
  </si>
  <si>
    <t>Operating Cash Flow to Total Assets</t>
  </si>
  <si>
    <t>As at year end</t>
  </si>
  <si>
    <t>Balance Sheet</t>
  </si>
  <si>
    <t>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</si>
  <si>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</si>
  <si>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</si>
  <si>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</si>
  <si>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</si>
  <si>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</si>
  <si>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</si>
  <si>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</si>
  <si>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</si>
  <si>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</si>
  <si>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</si>
  <si>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</si>
  <si>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</si>
  <si>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</si>
  <si>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</si>
  <si>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</si>
  <si>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</si>
  <si>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</si>
  <si>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</si>
  <si>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</si>
  <si>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</si>
  <si>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</si>
  <si>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</si>
  <si>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</si>
  <si>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</si>
  <si>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Non Current Assets</t>
  </si>
  <si>
    <t>Share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</si>
</sst>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3" fontId="2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  <xf numFmtId="3" fontId="0" fillId="0" borderId="0" xfId="0" applyNumberFormat="1" applyFont="1" applyFill="1" applyBorder="1"/>
    <xf numFmtId="0" fontId="0" fillId="0" borderId="0" xfId="0" applyFont="1" applyAlignment="1"/>
    <xf numFmtId="3" fontId="0" fillId="0" borderId="0" xfId="0" applyNumberFormat="1" applyFont="1" applyFill="1" applyAlignment="1"/>
    <xf numFmtId="3" fontId="0" fillId="0" borderId="0" xfId="0" applyNumberFormat="1" applyFont="1" applyAlignment="1"/>
    <xf numFmtId="0" fontId="0" fillId="0" borderId="0" xfId="0" applyAlignment="1"/>
    <xf numFmtId="3" fontId="2" fillId="0" borderId="0" xfId="0" applyNumberFormat="1" applyFont="1" applyFill="1" applyBorder="1"/>
    <xf numFmtId="10" fontId="0" fillId="0" borderId="0" xfId="2" applyNumberFormat="1" applyFont="1"/>
    <xf numFmtId="2" fontId="0" fillId="0" borderId="0" xfId="0" applyNumberFormat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0" fontId="3" fillId="0" borderId="3" xfId="0" applyFont="1" applyBorder="1"/>
    <xf numFmtId="0" fontId="2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pane xSplit="1" ySplit="4" topLeftCell="F53" activePane="bottomRight" state="frozen"/>
      <selection pane="topRight" activeCell="B1" sqref="B1"/>
      <selection pane="bottomLeft" activeCell="A6" sqref="A6"/>
      <selection pane="bottomRight" activeCell="F48" sqref="F48"/>
    </sheetView>
  </sheetViews>
  <sheetFormatPr defaultRowHeight="15" x14ac:dyDescent="0.25"/>
  <cols>
    <col min="1" max="1" width="45.125" customWidth="1"/>
    <col min="2" max="2" width="18" style="21" bestFit="1" customWidth="1"/>
    <col min="3" max="3" width="18" bestFit="1" customWidth="1"/>
    <col min="4" max="4" width="13.875" bestFit="1" customWidth="1"/>
    <col min="5" max="5" width="14.625" customWidth="1"/>
    <col min="6" max="6" width="14.625" bestFit="1" customWidth="1"/>
    <col min="7" max="7" width="13.875" bestFit="1" customWidth="1"/>
  </cols>
  <sheetData>
    <row r="1" spans="1:7" ht="15.75" x14ac:dyDescent="0.25">
      <c r="A1" s="1" t="s">
        <v>60</v>
      </c>
    </row>
    <row r="2" spans="1:7" ht="15.75" x14ac:dyDescent="0.25">
      <c r="A2" s="1" t="s">
        <v>79</v>
      </c>
    </row>
    <row r="3" spans="1:7" ht="15.75" x14ac:dyDescent="0.25">
      <c r="A3" s="1" t="s">
        <v>78</v>
      </c>
    </row>
    <row r="4" spans="1:7" ht="15.75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40" t="s">
        <v>80</v>
      </c>
    </row>
    <row r="6" spans="1:7" x14ac:dyDescent="0.25">
      <c r="A6" s="41" t="s">
        <v>105</v>
      </c>
      <c r="B6" s="22">
        <f t="shared" ref="B6:G6" si="0">SUM(B7:B22)</f>
        <v>2019397757</v>
      </c>
      <c r="C6" s="3">
        <f t="shared" si="0"/>
        <v>2606293349</v>
      </c>
      <c r="D6" s="3">
        <f t="shared" si="0"/>
        <v>2464056352</v>
      </c>
      <c r="E6" s="3">
        <f t="shared" si="0"/>
        <v>3085518107</v>
      </c>
      <c r="F6" s="3">
        <f t="shared" si="0"/>
        <v>7637116641</v>
      </c>
      <c r="G6" s="3">
        <f t="shared" si="0"/>
        <v>10498895682</v>
      </c>
    </row>
    <row r="7" spans="1:7" x14ac:dyDescent="0.25">
      <c r="A7" t="s">
        <v>21</v>
      </c>
      <c r="B7" s="23"/>
      <c r="C7" s="4"/>
      <c r="D7" s="4"/>
      <c r="E7" s="4"/>
      <c r="F7" s="4"/>
      <c r="G7" s="4"/>
    </row>
    <row r="8" spans="1:7" x14ac:dyDescent="0.25">
      <c r="A8" t="s">
        <v>22</v>
      </c>
      <c r="B8" s="23">
        <v>15000000</v>
      </c>
      <c r="C8" s="4">
        <v>15000000</v>
      </c>
      <c r="D8" s="4">
        <v>15000000</v>
      </c>
      <c r="E8" s="4">
        <v>547026496</v>
      </c>
      <c r="F8" s="4">
        <v>1792565628</v>
      </c>
      <c r="G8" s="4">
        <v>3130086502</v>
      </c>
    </row>
    <row r="9" spans="1:7" x14ac:dyDescent="0.25">
      <c r="A9" t="s">
        <v>55</v>
      </c>
      <c r="B9" s="24">
        <v>0</v>
      </c>
      <c r="C9" s="5"/>
      <c r="D9" s="4"/>
      <c r="E9" s="4"/>
      <c r="F9" s="4"/>
      <c r="G9" s="4"/>
    </row>
    <row r="10" spans="1:7" x14ac:dyDescent="0.25">
      <c r="A10" t="s">
        <v>65</v>
      </c>
      <c r="B10" s="24"/>
      <c r="C10" s="5">
        <v>496500000</v>
      </c>
      <c r="D10" s="4"/>
      <c r="E10" s="4"/>
      <c r="F10" s="4">
        <v>496500000</v>
      </c>
      <c r="G10" s="4">
        <v>349724994</v>
      </c>
    </row>
    <row r="11" spans="1:7" x14ac:dyDescent="0.25">
      <c r="A11" t="s">
        <v>66</v>
      </c>
      <c r="B11" s="24"/>
      <c r="C11" s="5">
        <v>58000000</v>
      </c>
      <c r="D11" s="4"/>
      <c r="E11" s="4"/>
      <c r="F11" s="4">
        <v>58000000</v>
      </c>
      <c r="G11" s="4"/>
    </row>
    <row r="12" spans="1:7" x14ac:dyDescent="0.25">
      <c r="A12" t="s">
        <v>23</v>
      </c>
      <c r="B12" s="25"/>
      <c r="C12" s="7"/>
      <c r="D12" s="7"/>
      <c r="E12" s="6"/>
      <c r="F12" s="6"/>
    </row>
    <row r="13" spans="1:7" s="21" customFormat="1" x14ac:dyDescent="0.25">
      <c r="A13" s="21" t="s">
        <v>53</v>
      </c>
      <c r="B13" s="25"/>
      <c r="C13" s="25"/>
      <c r="D13" s="25">
        <v>15000000</v>
      </c>
      <c r="E13" s="32">
        <v>17350000</v>
      </c>
      <c r="F13" s="32"/>
      <c r="G13" s="24">
        <v>148118597</v>
      </c>
    </row>
    <row r="14" spans="1:7" x14ac:dyDescent="0.25">
      <c r="A14" t="s">
        <v>24</v>
      </c>
      <c r="B14" s="24">
        <v>2001828307</v>
      </c>
      <c r="C14" s="5">
        <v>2034223899</v>
      </c>
      <c r="D14" s="5">
        <v>2425172993</v>
      </c>
      <c r="E14" s="6">
        <v>2512258252</v>
      </c>
      <c r="F14" s="6">
        <v>5284339203</v>
      </c>
      <c r="G14" s="5">
        <v>6865253779</v>
      </c>
    </row>
    <row r="15" spans="1:7" x14ac:dyDescent="0.25">
      <c r="A15" t="s">
        <v>63</v>
      </c>
      <c r="B15" s="24">
        <v>2569450</v>
      </c>
      <c r="C15" s="5">
        <v>2569450</v>
      </c>
      <c r="D15" s="5">
        <v>5711810</v>
      </c>
      <c r="E15" s="6">
        <v>5711810</v>
      </c>
      <c r="F15" s="6">
        <v>5711810</v>
      </c>
      <c r="G15" s="5">
        <v>5711810</v>
      </c>
    </row>
    <row r="16" spans="1:7" x14ac:dyDescent="0.25">
      <c r="A16" t="s">
        <v>25</v>
      </c>
      <c r="B16" s="24"/>
      <c r="C16" s="5"/>
      <c r="D16" s="5"/>
      <c r="E16" s="5"/>
      <c r="F16" s="4"/>
    </row>
    <row r="17" spans="1:7" x14ac:dyDescent="0.25">
      <c r="A17" t="s">
        <v>26</v>
      </c>
      <c r="B17" s="24"/>
      <c r="C17" s="5"/>
      <c r="D17" s="5"/>
      <c r="E17" s="5"/>
      <c r="F17" s="5"/>
    </row>
    <row r="18" spans="1:7" x14ac:dyDescent="0.25">
      <c r="A18" t="s">
        <v>27</v>
      </c>
      <c r="B18" s="24"/>
      <c r="C18" s="5"/>
      <c r="D18" s="5"/>
      <c r="E18" s="5"/>
      <c r="F18" s="4"/>
    </row>
    <row r="19" spans="1:7" x14ac:dyDescent="0.25">
      <c r="A19" t="s">
        <v>54</v>
      </c>
      <c r="B19" s="24"/>
      <c r="C19" s="5"/>
      <c r="D19" s="5"/>
      <c r="E19" s="5"/>
      <c r="F19" s="4"/>
    </row>
    <row r="20" spans="1:7" x14ac:dyDescent="0.25">
      <c r="A20" t="s">
        <v>56</v>
      </c>
      <c r="B20" s="24"/>
      <c r="C20" s="5"/>
      <c r="D20" s="5"/>
      <c r="E20" s="5"/>
      <c r="F20" s="4"/>
    </row>
    <row r="21" spans="1:7" x14ac:dyDescent="0.25">
      <c r="A21" t="s">
        <v>69</v>
      </c>
      <c r="B21" s="24"/>
      <c r="C21" s="5"/>
      <c r="D21" s="5">
        <v>3171549</v>
      </c>
      <c r="E21" s="5">
        <v>3171549</v>
      </c>
      <c r="F21" s="4"/>
    </row>
    <row r="22" spans="1:7" x14ac:dyDescent="0.25">
      <c r="A22" t="s">
        <v>28</v>
      </c>
      <c r="B22" s="24"/>
      <c r="C22" s="5"/>
      <c r="D22" s="5"/>
      <c r="E22" s="5"/>
      <c r="F22" s="4"/>
    </row>
    <row r="23" spans="1:7" x14ac:dyDescent="0.25">
      <c r="C23" s="5"/>
      <c r="D23" s="5"/>
      <c r="E23" s="5"/>
      <c r="F23" s="5"/>
    </row>
    <row r="24" spans="1:7" x14ac:dyDescent="0.25">
      <c r="A24" s="41" t="s">
        <v>29</v>
      </c>
      <c r="B24" s="26">
        <v>516216931</v>
      </c>
      <c r="C24" s="3">
        <v>592101691</v>
      </c>
      <c r="D24" s="3">
        <v>649451190</v>
      </c>
      <c r="E24" s="3">
        <v>658008558</v>
      </c>
      <c r="F24" s="3">
        <v>663597121</v>
      </c>
      <c r="G24" s="5">
        <v>669212401</v>
      </c>
    </row>
    <row r="25" spans="1:7" x14ac:dyDescent="0.25">
      <c r="C25" s="5"/>
      <c r="D25" s="5"/>
      <c r="E25" s="5"/>
      <c r="F25" s="5"/>
    </row>
    <row r="26" spans="1:7" x14ac:dyDescent="0.25">
      <c r="A26" s="41" t="s">
        <v>81</v>
      </c>
      <c r="B26" s="26">
        <v>6195325283</v>
      </c>
      <c r="C26" s="3">
        <v>9018171269</v>
      </c>
      <c r="D26" s="3">
        <v>12026176146</v>
      </c>
      <c r="E26" s="3">
        <v>12235916443</v>
      </c>
      <c r="F26" s="3">
        <v>12255688256</v>
      </c>
      <c r="G26" s="5">
        <v>14059462986</v>
      </c>
    </row>
    <row r="27" spans="1:7" x14ac:dyDescent="0.25">
      <c r="A27" s="41" t="s">
        <v>38</v>
      </c>
      <c r="B27" s="26">
        <v>7620063</v>
      </c>
      <c r="C27" s="3">
        <v>8646595</v>
      </c>
      <c r="D27" s="3">
        <f>4434747+5239464</f>
        <v>9674211</v>
      </c>
      <c r="E27" s="3">
        <v>12614097</v>
      </c>
      <c r="F27" s="3">
        <v>13718773</v>
      </c>
      <c r="G27">
        <f>6503232+8856321</f>
        <v>15359553</v>
      </c>
    </row>
    <row r="28" spans="1:7" x14ac:dyDescent="0.25">
      <c r="C28" s="5"/>
      <c r="D28" s="5"/>
      <c r="E28" s="5"/>
      <c r="F28" s="5"/>
    </row>
    <row r="29" spans="1:7" x14ac:dyDescent="0.25">
      <c r="A29" s="41" t="s">
        <v>82</v>
      </c>
      <c r="B29" s="37">
        <f>SUM(B30:B37)</f>
        <v>23525613979</v>
      </c>
      <c r="C29" s="7">
        <f t="shared" ref="C29:F29" si="1">SUM(C30:C37)</f>
        <v>26431019496</v>
      </c>
      <c r="D29" s="3">
        <f t="shared" si="1"/>
        <v>25613856863</v>
      </c>
      <c r="E29" s="3">
        <f t="shared" si="1"/>
        <v>25328528486</v>
      </c>
      <c r="F29" s="3">
        <f t="shared" si="1"/>
        <v>21826886465</v>
      </c>
      <c r="G29" s="3">
        <f>SUM(G30:G37)</f>
        <v>17336418024</v>
      </c>
    </row>
    <row r="30" spans="1:7" x14ac:dyDescent="0.25">
      <c r="A30" t="s">
        <v>30</v>
      </c>
      <c r="B30" s="25">
        <v>496500000</v>
      </c>
      <c r="C30" s="7"/>
      <c r="D30" s="5">
        <v>466300000</v>
      </c>
      <c r="E30" s="5">
        <v>466300000</v>
      </c>
      <c r="F30" s="5"/>
    </row>
    <row r="31" spans="1:7" x14ac:dyDescent="0.25">
      <c r="A31" t="s">
        <v>31</v>
      </c>
      <c r="B31" s="27"/>
      <c r="C31" s="5"/>
      <c r="D31" s="5"/>
      <c r="E31" s="5"/>
      <c r="F31" s="5"/>
    </row>
    <row r="32" spans="1:7" x14ac:dyDescent="0.25">
      <c r="A32" t="s">
        <v>32</v>
      </c>
      <c r="B32" s="27"/>
      <c r="C32" s="5"/>
      <c r="D32" s="5"/>
      <c r="E32" s="5"/>
      <c r="F32" s="5"/>
    </row>
    <row r="33" spans="1:7" x14ac:dyDescent="0.25">
      <c r="A33" t="s">
        <v>33</v>
      </c>
      <c r="B33" s="27">
        <v>179154780</v>
      </c>
      <c r="C33" s="5">
        <v>877916193</v>
      </c>
      <c r="D33" s="5">
        <v>1505016666</v>
      </c>
      <c r="E33" s="5">
        <v>1300842440</v>
      </c>
      <c r="F33" s="5">
        <v>913255250</v>
      </c>
      <c r="G33" s="5">
        <v>1066113754</v>
      </c>
    </row>
    <row r="34" spans="1:7" x14ac:dyDescent="0.25">
      <c r="A34" t="s">
        <v>34</v>
      </c>
      <c r="B34" s="27">
        <v>836397384</v>
      </c>
      <c r="C34" s="5">
        <v>789384781</v>
      </c>
      <c r="D34" s="5">
        <v>582021807</v>
      </c>
      <c r="E34" s="5">
        <v>721264476</v>
      </c>
      <c r="F34" s="5">
        <v>638488365</v>
      </c>
      <c r="G34" s="5">
        <v>553882778</v>
      </c>
    </row>
    <row r="35" spans="1:7" x14ac:dyDescent="0.25">
      <c r="A35" t="s">
        <v>35</v>
      </c>
      <c r="B35" s="27">
        <v>1444952549</v>
      </c>
      <c r="C35" s="5">
        <v>1723370052</v>
      </c>
      <c r="D35" s="5">
        <v>3023217280</v>
      </c>
      <c r="E35" s="5">
        <v>4002930136</v>
      </c>
      <c r="F35" s="5">
        <v>4330857264</v>
      </c>
      <c r="G35" s="5">
        <v>7766945697</v>
      </c>
    </row>
    <row r="36" spans="1:7" x14ac:dyDescent="0.25">
      <c r="A36" t="s">
        <v>36</v>
      </c>
      <c r="B36" s="27">
        <v>45561707</v>
      </c>
      <c r="C36" s="5">
        <v>39948734</v>
      </c>
      <c r="D36" s="5">
        <v>57870274</v>
      </c>
      <c r="E36" s="5">
        <v>174165360</v>
      </c>
      <c r="F36" s="5">
        <v>54728370</v>
      </c>
      <c r="G36" s="5">
        <v>170430186</v>
      </c>
    </row>
    <row r="37" spans="1:7" x14ac:dyDescent="0.25">
      <c r="A37" t="s">
        <v>37</v>
      </c>
      <c r="B37" s="27">
        <v>20523047559</v>
      </c>
      <c r="C37" s="5">
        <v>23000399736</v>
      </c>
      <c r="D37" s="5">
        <v>19979430836</v>
      </c>
      <c r="E37" s="5">
        <v>18663026074</v>
      </c>
      <c r="F37" s="5">
        <v>15889557216</v>
      </c>
      <c r="G37" s="5">
        <v>7779045609</v>
      </c>
    </row>
    <row r="38" spans="1:7" x14ac:dyDescent="0.25">
      <c r="C38" s="5"/>
      <c r="D38" s="5"/>
      <c r="E38" s="5"/>
      <c r="F38" s="5"/>
    </row>
    <row r="39" spans="1:7" x14ac:dyDescent="0.25">
      <c r="A39" s="2"/>
      <c r="B39" s="22">
        <f>B29+B6+B24+B26+B27</f>
        <v>32264174013</v>
      </c>
      <c r="C39" s="3">
        <f>C29+C6+C24+C26+C27</f>
        <v>38656232400</v>
      </c>
      <c r="D39" s="3">
        <f>D29+D6+D24+D26+D27-1</f>
        <v>40763214761</v>
      </c>
      <c r="E39" s="3">
        <f>E29+E6+E24+E26+E27</f>
        <v>41320585691</v>
      </c>
      <c r="F39" s="3">
        <f>F29+F6+F24+F26+F27</f>
        <v>42397007256</v>
      </c>
      <c r="G39" s="3">
        <f>G29+G6+G24+G26+G27</f>
        <v>42579348646</v>
      </c>
    </row>
    <row r="40" spans="1:7" x14ac:dyDescent="0.25">
      <c r="F40" s="5"/>
    </row>
    <row r="41" spans="1:7" ht="15.75" x14ac:dyDescent="0.25">
      <c r="A41" s="42" t="s">
        <v>83</v>
      </c>
    </row>
    <row r="42" spans="1:7" ht="15.75" x14ac:dyDescent="0.25">
      <c r="A42" s="43" t="s">
        <v>84</v>
      </c>
      <c r="B42" s="22">
        <f t="shared" ref="B42:G42" si="2">SUM(B43:B51)</f>
        <v>3107608614</v>
      </c>
      <c r="C42" s="3">
        <f t="shared" si="2"/>
        <v>5881633358</v>
      </c>
      <c r="D42" s="3">
        <f t="shared" si="2"/>
        <v>5447665974</v>
      </c>
      <c r="E42" s="3">
        <f t="shared" si="2"/>
        <v>5136341294</v>
      </c>
      <c r="F42" s="3">
        <f t="shared" si="2"/>
        <v>4860289792</v>
      </c>
      <c r="G42" s="3">
        <f t="shared" si="2"/>
        <v>5126754946</v>
      </c>
    </row>
    <row r="43" spans="1:7" x14ac:dyDescent="0.25">
      <c r="A43" s="8" t="s">
        <v>16</v>
      </c>
      <c r="B43" s="23">
        <v>311615592</v>
      </c>
      <c r="C43" s="4">
        <v>247490382</v>
      </c>
      <c r="D43" s="35">
        <v>146979894</v>
      </c>
      <c r="E43" s="4">
        <v>624923090</v>
      </c>
      <c r="F43" s="4">
        <v>472720299</v>
      </c>
      <c r="G43" s="4">
        <v>214151704</v>
      </c>
    </row>
    <row r="44" spans="1:7" s="36" customFormat="1" x14ac:dyDescent="0.25">
      <c r="A44" s="33" t="s">
        <v>17</v>
      </c>
      <c r="B44" s="34">
        <v>31937547</v>
      </c>
      <c r="C44" s="35">
        <v>39336556</v>
      </c>
      <c r="D44" s="35">
        <v>43527433</v>
      </c>
      <c r="E44" s="35">
        <v>10399296</v>
      </c>
      <c r="F44" s="35">
        <v>23390572</v>
      </c>
      <c r="G44" s="35">
        <v>43361679</v>
      </c>
    </row>
    <row r="45" spans="1:7" s="36" customFormat="1" x14ac:dyDescent="0.25">
      <c r="A45" s="33" t="s">
        <v>62</v>
      </c>
      <c r="B45" s="34">
        <v>541936000</v>
      </c>
      <c r="C45" s="4">
        <v>2894002136</v>
      </c>
      <c r="D45" s="35">
        <v>2095236000</v>
      </c>
      <c r="E45" s="35">
        <v>1539286000</v>
      </c>
      <c r="F45" s="35">
        <v>1683889000</v>
      </c>
      <c r="G45" s="35">
        <v>1727950000</v>
      </c>
    </row>
    <row r="46" spans="1:7" x14ac:dyDescent="0.25">
      <c r="A46" s="20" t="s">
        <v>18</v>
      </c>
      <c r="B46" s="34">
        <v>1452772069</v>
      </c>
      <c r="C46" s="5">
        <v>1862666497</v>
      </c>
      <c r="D46" s="4">
        <v>2034309255</v>
      </c>
      <c r="E46" s="4">
        <v>2480108552</v>
      </c>
      <c r="F46" s="4">
        <v>2570994895</v>
      </c>
      <c r="G46" s="4">
        <v>2942860271</v>
      </c>
    </row>
    <row r="47" spans="1:7" x14ac:dyDescent="0.25">
      <c r="A47" s="20" t="s">
        <v>19</v>
      </c>
      <c r="B47" s="23"/>
      <c r="C47" s="4"/>
      <c r="D47" s="4"/>
      <c r="E47" s="4"/>
      <c r="F47" s="4"/>
      <c r="G47" s="4"/>
    </row>
    <row r="48" spans="1:7" x14ac:dyDescent="0.25">
      <c r="A48" s="20" t="s">
        <v>64</v>
      </c>
      <c r="B48" s="23">
        <v>626610994</v>
      </c>
      <c r="C48" s="4">
        <v>660973577</v>
      </c>
      <c r="D48" s="4">
        <v>749219933</v>
      </c>
      <c r="E48" s="4">
        <v>260215582</v>
      </c>
      <c r="F48" s="4"/>
      <c r="G48" s="4">
        <v>25585148</v>
      </c>
    </row>
    <row r="49" spans="1:7" x14ac:dyDescent="0.25">
      <c r="A49" s="20" t="s">
        <v>52</v>
      </c>
      <c r="B49" s="23"/>
      <c r="C49" s="4"/>
      <c r="D49" s="4"/>
      <c r="E49" s="4"/>
      <c r="F49" s="4"/>
      <c r="G49" s="4"/>
    </row>
    <row r="50" spans="1:7" x14ac:dyDescent="0.25">
      <c r="A50" s="20" t="s">
        <v>9</v>
      </c>
      <c r="B50" s="23"/>
      <c r="C50" s="4"/>
      <c r="D50" s="4"/>
      <c r="E50" s="4"/>
      <c r="F50" s="4"/>
      <c r="G50" s="4"/>
    </row>
    <row r="51" spans="1:7" x14ac:dyDescent="0.25">
      <c r="A51" s="20" t="s">
        <v>20</v>
      </c>
      <c r="B51" s="23">
        <v>142736412</v>
      </c>
      <c r="C51" s="4">
        <v>177164210</v>
      </c>
      <c r="D51" s="4">
        <v>378393459</v>
      </c>
      <c r="E51" s="4">
        <v>221408774</v>
      </c>
      <c r="F51" s="4">
        <v>109295026</v>
      </c>
      <c r="G51" s="4">
        <v>172846144</v>
      </c>
    </row>
    <row r="52" spans="1:7" x14ac:dyDescent="0.25">
      <c r="A52" s="2"/>
      <c r="B52" s="28"/>
      <c r="C52" s="2"/>
      <c r="D52" s="2"/>
      <c r="E52" s="2"/>
    </row>
    <row r="53" spans="1:7" x14ac:dyDescent="0.25">
      <c r="A53" s="2"/>
      <c r="B53" s="28"/>
      <c r="C53" s="2"/>
      <c r="D53" s="2"/>
      <c r="E53" s="2"/>
    </row>
    <row r="54" spans="1:7" x14ac:dyDescent="0.25">
      <c r="A54" s="41" t="s">
        <v>85</v>
      </c>
      <c r="B54" s="22">
        <f t="shared" ref="B54:G54" si="3">SUM(B55:B63)</f>
        <v>29156565399</v>
      </c>
      <c r="C54" s="3">
        <f t="shared" si="3"/>
        <v>32774599042</v>
      </c>
      <c r="D54" s="3">
        <f t="shared" si="3"/>
        <v>35315548787</v>
      </c>
      <c r="E54" s="3">
        <f>SUM(E55:E63)</f>
        <v>36184244397</v>
      </c>
      <c r="F54" s="3">
        <f t="shared" si="3"/>
        <v>37536717464</v>
      </c>
      <c r="G54" s="3">
        <f t="shared" si="3"/>
        <v>37452593700</v>
      </c>
    </row>
    <row r="55" spans="1:7" x14ac:dyDescent="0.25">
      <c r="A55" t="s">
        <v>12</v>
      </c>
      <c r="B55" s="24">
        <v>566232970</v>
      </c>
      <c r="C55" s="24">
        <v>566232970</v>
      </c>
      <c r="D55" s="24">
        <v>622856260</v>
      </c>
      <c r="E55" s="24">
        <v>622856260</v>
      </c>
      <c r="F55" s="5">
        <v>747427510</v>
      </c>
      <c r="G55" s="5">
        <v>747427510</v>
      </c>
    </row>
    <row r="56" spans="1:7" x14ac:dyDescent="0.25">
      <c r="A56" t="s">
        <v>13</v>
      </c>
      <c r="B56" s="24"/>
      <c r="C56" s="5"/>
      <c r="D56" s="5"/>
      <c r="E56" s="5"/>
      <c r="F56" s="5"/>
      <c r="G56" s="5"/>
    </row>
    <row r="57" spans="1:7" x14ac:dyDescent="0.25">
      <c r="A57" t="s">
        <v>14</v>
      </c>
      <c r="B57" s="24"/>
      <c r="C57" s="5"/>
      <c r="D57" s="5"/>
      <c r="E57" s="5"/>
      <c r="F57" s="5"/>
      <c r="G57" s="5"/>
    </row>
    <row r="58" spans="1:7" x14ac:dyDescent="0.25">
      <c r="A58" t="s">
        <v>61</v>
      </c>
      <c r="B58" s="24">
        <v>3330392262</v>
      </c>
      <c r="C58" s="24">
        <v>3330392262</v>
      </c>
      <c r="D58" s="24">
        <v>3330392262</v>
      </c>
      <c r="E58" s="24">
        <v>3330392262</v>
      </c>
      <c r="F58" s="24">
        <v>3330392262</v>
      </c>
      <c r="G58" s="5">
        <v>3330392262</v>
      </c>
    </row>
    <row r="59" spans="1:7" x14ac:dyDescent="0.25">
      <c r="A59" t="s">
        <v>15</v>
      </c>
      <c r="D59" s="5"/>
      <c r="E59" s="5"/>
      <c r="F59" s="5"/>
    </row>
    <row r="60" spans="1:7" x14ac:dyDescent="0.25">
      <c r="A60" t="s">
        <v>39</v>
      </c>
      <c r="B60" s="27">
        <v>25248026181</v>
      </c>
      <c r="C60" s="14">
        <v>28862811687</v>
      </c>
      <c r="D60" s="5">
        <v>31297259512</v>
      </c>
      <c r="E60" s="5">
        <v>32174329059</v>
      </c>
      <c r="F60" s="5">
        <v>33447462417</v>
      </c>
      <c r="G60" s="5">
        <v>33329264616</v>
      </c>
    </row>
    <row r="61" spans="1:7" x14ac:dyDescent="0.25">
      <c r="A61" t="s">
        <v>51</v>
      </c>
      <c r="B61" s="27">
        <v>11913986</v>
      </c>
      <c r="C61" s="14">
        <v>15162123</v>
      </c>
      <c r="D61" s="5">
        <v>17638983</v>
      </c>
      <c r="E61" s="5">
        <v>7107076</v>
      </c>
      <c r="F61" s="5">
        <v>11435275</v>
      </c>
      <c r="G61" s="5">
        <v>8495139</v>
      </c>
    </row>
    <row r="62" spans="1:7" x14ac:dyDescent="0.25">
      <c r="B62" s="27"/>
      <c r="C62" s="14"/>
      <c r="D62" s="5"/>
      <c r="E62" s="5"/>
      <c r="F62" s="5"/>
    </row>
    <row r="63" spans="1:7" x14ac:dyDescent="0.25">
      <c r="A63" s="41" t="s">
        <v>86</v>
      </c>
      <c r="B63" s="24"/>
      <c r="C63" s="5"/>
      <c r="D63" s="5">
        <v>47401770</v>
      </c>
      <c r="E63" s="5">
        <v>49559740</v>
      </c>
      <c r="F63" s="5"/>
      <c r="G63" s="5">
        <v>37014173</v>
      </c>
    </row>
    <row r="64" spans="1:7" x14ac:dyDescent="0.25">
      <c r="A64" s="2"/>
      <c r="B64" s="28"/>
      <c r="C64" s="2"/>
      <c r="D64" s="2"/>
      <c r="E64" s="2"/>
    </row>
    <row r="65" spans="1:7" x14ac:dyDescent="0.25">
      <c r="A65" s="2"/>
      <c r="B65" s="22">
        <f t="shared" ref="B65:G65" si="4">B42+B54</f>
        <v>32264174013</v>
      </c>
      <c r="C65" s="3">
        <f t="shared" si="4"/>
        <v>38656232400</v>
      </c>
      <c r="D65" s="3">
        <f t="shared" si="4"/>
        <v>40763214761</v>
      </c>
      <c r="E65" s="3">
        <f t="shared" si="4"/>
        <v>41320585691</v>
      </c>
      <c r="F65" s="3">
        <f t="shared" si="4"/>
        <v>42397007256</v>
      </c>
      <c r="G65" s="3">
        <f t="shared" si="4"/>
        <v>42579348646</v>
      </c>
    </row>
    <row r="66" spans="1:7" x14ac:dyDescent="0.25">
      <c r="B66" s="24">
        <f>B39-B65</f>
        <v>0</v>
      </c>
      <c r="C66" s="24">
        <f t="shared" ref="C66:G66" si="5">C39-C65</f>
        <v>0</v>
      </c>
      <c r="D66" s="24">
        <f t="shared" si="5"/>
        <v>0</v>
      </c>
      <c r="E66" s="24">
        <f t="shared" si="5"/>
        <v>0</v>
      </c>
      <c r="F66" s="24">
        <f t="shared" si="5"/>
        <v>0</v>
      </c>
      <c r="G66" s="24">
        <f t="shared" si="5"/>
        <v>0</v>
      </c>
    </row>
    <row r="67" spans="1:7" x14ac:dyDescent="0.25">
      <c r="A67" s="44" t="s">
        <v>87</v>
      </c>
      <c r="B67" s="29">
        <f t="shared" ref="B67:G67" si="6">B54/(B55/10)</f>
        <v>514.92171851102205</v>
      </c>
      <c r="C67" s="9">
        <f t="shared" si="6"/>
        <v>578.81827407542164</v>
      </c>
      <c r="D67" s="9">
        <f t="shared" si="6"/>
        <v>566.99355942894431</v>
      </c>
      <c r="E67" s="9">
        <f t="shared" si="6"/>
        <v>580.94052706478374</v>
      </c>
      <c r="F67" s="9">
        <f t="shared" si="6"/>
        <v>502.21214715524718</v>
      </c>
      <c r="G67" s="9">
        <f t="shared" si="6"/>
        <v>501.08663648197802</v>
      </c>
    </row>
    <row r="68" spans="1:7" x14ac:dyDescent="0.25">
      <c r="A68" s="44" t="s">
        <v>88</v>
      </c>
      <c r="B68" s="21">
        <f>B55/10</f>
        <v>56623297</v>
      </c>
      <c r="C68" s="21">
        <f t="shared" ref="C68:G68" si="7">C55/10</f>
        <v>56623297</v>
      </c>
      <c r="D68" s="21">
        <f t="shared" si="7"/>
        <v>62285626</v>
      </c>
      <c r="E68" s="21">
        <f t="shared" si="7"/>
        <v>62285626</v>
      </c>
      <c r="F68" s="21">
        <f t="shared" si="7"/>
        <v>74742751</v>
      </c>
      <c r="G68" s="21">
        <f t="shared" si="7"/>
        <v>74742751</v>
      </c>
    </row>
    <row r="69" spans="1:7" x14ac:dyDescent="0.25">
      <c r="B69" s="24"/>
      <c r="C69" s="5"/>
      <c r="D69" s="5"/>
      <c r="F69" s="5"/>
      <c r="G69" s="5"/>
    </row>
    <row r="70" spans="1:7" x14ac:dyDescent="0.25">
      <c r="E70" s="5"/>
      <c r="F7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F14" activePane="bottomRight" state="frozen"/>
      <selection pane="topRight" activeCell="B1" sqref="B1"/>
      <selection pane="bottomLeft" activeCell="A6" sqref="A6"/>
      <selection pane="bottomRight" activeCell="G21" sqref="G21"/>
    </sheetView>
  </sheetViews>
  <sheetFormatPr defaultRowHeight="15" x14ac:dyDescent="0.25"/>
  <cols>
    <col min="1" max="1" width="33.125" customWidth="1"/>
    <col min="2" max="2" width="18" style="8" customWidth="1"/>
    <col min="3" max="7" width="18.75" style="8" bestFit="1" customWidth="1"/>
  </cols>
  <sheetData>
    <row r="1" spans="1:7" ht="15.75" x14ac:dyDescent="0.25">
      <c r="A1" s="1" t="s">
        <v>60</v>
      </c>
      <c r="B1" s="2"/>
      <c r="C1" s="2"/>
      <c r="D1" s="2"/>
      <c r="E1" s="2"/>
      <c r="F1" s="2"/>
      <c r="G1" s="2"/>
    </row>
    <row r="2" spans="1:7" ht="15.75" x14ac:dyDescent="0.25">
      <c r="A2" s="1" t="s">
        <v>89</v>
      </c>
      <c r="B2" s="2"/>
      <c r="C2" s="2"/>
      <c r="D2" s="2"/>
      <c r="E2" s="2"/>
      <c r="F2" s="2"/>
      <c r="G2" s="2"/>
    </row>
    <row r="3" spans="1:7" ht="15.75" x14ac:dyDescent="0.25">
      <c r="A3" s="1" t="s">
        <v>78</v>
      </c>
      <c r="B3" s="2"/>
      <c r="C3" s="2"/>
      <c r="D3" s="2"/>
      <c r="E3" s="2"/>
      <c r="F3" s="2"/>
      <c r="G3" s="2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ht="15.75" x14ac:dyDescent="0.25">
      <c r="A5" s="1"/>
      <c r="B5" s="30"/>
      <c r="C5" s="30"/>
      <c r="D5" s="30"/>
      <c r="E5" s="30"/>
      <c r="F5" s="30"/>
      <c r="G5" s="30"/>
    </row>
    <row r="6" spans="1:7" ht="15.75" x14ac:dyDescent="0.25">
      <c r="A6" s="45" t="s">
        <v>90</v>
      </c>
      <c r="B6" s="18">
        <v>7101769423</v>
      </c>
      <c r="C6" s="18">
        <v>7671305689</v>
      </c>
      <c r="D6" s="18">
        <v>8511215410</v>
      </c>
      <c r="E6" s="18">
        <v>9254998093</v>
      </c>
      <c r="F6" s="18">
        <v>10120382513</v>
      </c>
      <c r="G6" s="18">
        <v>10587790538</v>
      </c>
    </row>
    <row r="7" spans="1:7" ht="15.75" x14ac:dyDescent="0.25">
      <c r="A7" s="19" t="s">
        <v>2</v>
      </c>
      <c r="B7" s="14">
        <v>17219323</v>
      </c>
      <c r="C7" s="14">
        <v>10662492</v>
      </c>
      <c r="D7" s="14">
        <v>14786219</v>
      </c>
      <c r="E7" s="14">
        <v>17969188</v>
      </c>
      <c r="F7" s="14">
        <v>17308988</v>
      </c>
      <c r="G7" s="14">
        <v>27497406</v>
      </c>
    </row>
    <row r="8" spans="1:7" ht="15.75" x14ac:dyDescent="0.25">
      <c r="A8" s="45" t="s">
        <v>3</v>
      </c>
      <c r="B8" s="31">
        <f t="shared" ref="B8:E8" si="0">B6-B7</f>
        <v>7084550100</v>
      </c>
      <c r="C8" s="31">
        <f t="shared" si="0"/>
        <v>7660643197</v>
      </c>
      <c r="D8" s="31">
        <f t="shared" si="0"/>
        <v>8496429191</v>
      </c>
      <c r="E8" s="31">
        <f t="shared" si="0"/>
        <v>9237028905</v>
      </c>
      <c r="F8" s="31">
        <f>F6-F7</f>
        <v>10103073525</v>
      </c>
      <c r="G8" s="31">
        <f>G6-G7</f>
        <v>10560293132</v>
      </c>
    </row>
    <row r="9" spans="1:7" ht="15.75" x14ac:dyDescent="0.25">
      <c r="A9" s="19" t="s">
        <v>4</v>
      </c>
      <c r="B9" s="14">
        <v>2149025033</v>
      </c>
      <c r="C9" s="14">
        <v>1883962254</v>
      </c>
      <c r="D9" s="14">
        <v>1624269242</v>
      </c>
      <c r="E9" s="14">
        <v>1534472834</v>
      </c>
      <c r="F9" s="14">
        <v>1483296183</v>
      </c>
      <c r="G9" s="14">
        <v>983903732</v>
      </c>
    </row>
    <row r="10" spans="1:7" ht="15.75" x14ac:dyDescent="0.25">
      <c r="A10" s="19" t="s">
        <v>5</v>
      </c>
      <c r="B10" s="14">
        <v>1501349</v>
      </c>
      <c r="C10" s="14">
        <v>1463541</v>
      </c>
      <c r="D10" s="14">
        <v>5475903</v>
      </c>
      <c r="E10" s="14">
        <v>5842773</v>
      </c>
      <c r="F10" s="14">
        <v>2491237</v>
      </c>
      <c r="G10" s="14">
        <v>33187426</v>
      </c>
    </row>
    <row r="11" spans="1:7" ht="15.75" x14ac:dyDescent="0.25">
      <c r="A11" s="1"/>
      <c r="B11" s="18">
        <f t="shared" ref="B11:F11" si="1">B8+B9+B10</f>
        <v>9235076482</v>
      </c>
      <c r="C11" s="18">
        <f t="shared" si="1"/>
        <v>9546068992</v>
      </c>
      <c r="D11" s="18">
        <f t="shared" si="1"/>
        <v>10126174336</v>
      </c>
      <c r="E11" s="18">
        <f t="shared" si="1"/>
        <v>10777344512</v>
      </c>
      <c r="F11" s="18">
        <f t="shared" si="1"/>
        <v>11588860945</v>
      </c>
      <c r="G11" s="18">
        <f>G8+G9+G10</f>
        <v>11577384290</v>
      </c>
    </row>
    <row r="12" spans="1:7" ht="15.75" x14ac:dyDescent="0.25">
      <c r="A12" s="1"/>
      <c r="B12" s="30"/>
      <c r="C12" s="30"/>
      <c r="D12" s="30"/>
      <c r="E12" s="30"/>
      <c r="F12" s="30"/>
      <c r="G12" s="30"/>
    </row>
    <row r="13" spans="1:7" ht="15.75" x14ac:dyDescent="0.25">
      <c r="A13" s="45" t="s">
        <v>6</v>
      </c>
      <c r="B13" s="30"/>
      <c r="C13" s="30"/>
      <c r="D13" s="30"/>
      <c r="E13" s="30"/>
      <c r="F13" s="30"/>
      <c r="G13" s="30"/>
    </row>
    <row r="14" spans="1:7" ht="15.75" x14ac:dyDescent="0.25">
      <c r="A14" s="19" t="s">
        <v>7</v>
      </c>
      <c r="B14" s="14">
        <v>2000762592</v>
      </c>
      <c r="C14" s="14">
        <v>2639739020</v>
      </c>
      <c r="D14" s="14">
        <v>3575051964</v>
      </c>
      <c r="E14" s="14">
        <v>5426222467</v>
      </c>
      <c r="F14" s="14">
        <v>5807909392</v>
      </c>
      <c r="G14" s="14">
        <v>7553625521</v>
      </c>
    </row>
    <row r="15" spans="1:7" ht="15.75" x14ac:dyDescent="0.25">
      <c r="A15" s="19" t="s">
        <v>8</v>
      </c>
      <c r="B15" s="14">
        <v>1130852634</v>
      </c>
      <c r="C15" s="14">
        <v>1337272041</v>
      </c>
      <c r="D15" s="14">
        <v>1663827211</v>
      </c>
      <c r="E15" s="14">
        <v>2067862394</v>
      </c>
      <c r="F15" s="14">
        <v>2160376665</v>
      </c>
      <c r="G15" s="14">
        <v>1893160314</v>
      </c>
    </row>
    <row r="16" spans="1:7" ht="15.75" x14ac:dyDescent="0.25">
      <c r="A16" s="19" t="s">
        <v>0</v>
      </c>
      <c r="B16" s="14">
        <v>1162367898</v>
      </c>
      <c r="C16" s="14">
        <v>1256776484</v>
      </c>
      <c r="D16" s="14">
        <v>1697307755</v>
      </c>
      <c r="E16" s="14">
        <v>2097930464</v>
      </c>
      <c r="F16" s="14">
        <v>1977924343</v>
      </c>
      <c r="G16" s="14">
        <v>1903959832</v>
      </c>
    </row>
    <row r="17" spans="1:7" ht="15.75" x14ac:dyDescent="0.25">
      <c r="A17" s="19"/>
      <c r="B17" s="14"/>
      <c r="C17" s="14"/>
      <c r="D17" s="14"/>
      <c r="E17" s="14"/>
      <c r="F17" s="14"/>
      <c r="G17" s="14"/>
    </row>
    <row r="18" spans="1:7" ht="15.75" x14ac:dyDescent="0.25">
      <c r="A18" s="19" t="s">
        <v>9</v>
      </c>
      <c r="B18" s="14"/>
      <c r="C18" s="14"/>
      <c r="D18" s="14"/>
      <c r="E18" s="14"/>
      <c r="F18" s="14"/>
      <c r="G18" s="14"/>
    </row>
    <row r="19" spans="1:7" ht="15.75" x14ac:dyDescent="0.25">
      <c r="A19" s="19" t="s">
        <v>10</v>
      </c>
      <c r="B19" s="14"/>
      <c r="C19" s="14"/>
      <c r="D19" s="14"/>
      <c r="E19" s="14"/>
      <c r="F19" s="14">
        <v>0</v>
      </c>
      <c r="G19" s="14"/>
    </row>
    <row r="20" spans="1:7" x14ac:dyDescent="0.25">
      <c r="A20" s="44" t="s">
        <v>91</v>
      </c>
      <c r="B20" s="31">
        <f t="shared" ref="B20:G20" si="2">B11-B14-B15-B16-B18+B19</f>
        <v>4941093358</v>
      </c>
      <c r="C20" s="31">
        <f t="shared" si="2"/>
        <v>4312281447</v>
      </c>
      <c r="D20" s="31">
        <f t="shared" si="2"/>
        <v>3189987406</v>
      </c>
      <c r="E20" s="31">
        <f t="shared" si="2"/>
        <v>1185329187</v>
      </c>
      <c r="F20" s="31">
        <f t="shared" si="2"/>
        <v>1642650545</v>
      </c>
      <c r="G20" s="31">
        <f t="shared" si="2"/>
        <v>226638623</v>
      </c>
    </row>
    <row r="21" spans="1:7" x14ac:dyDescent="0.25">
      <c r="A21" s="41" t="s">
        <v>92</v>
      </c>
      <c r="B21" s="31"/>
      <c r="C21" s="31"/>
      <c r="D21" s="31"/>
      <c r="E21" s="31"/>
      <c r="F21" s="31"/>
      <c r="G21" s="31"/>
    </row>
    <row r="22" spans="1:7" ht="15.75" x14ac:dyDescent="0.25">
      <c r="A22" s="19" t="s">
        <v>11</v>
      </c>
      <c r="B22" s="14">
        <v>242868917</v>
      </c>
      <c r="C22" s="14">
        <v>308376900</v>
      </c>
      <c r="D22" s="14">
        <v>223664764</v>
      </c>
      <c r="E22" s="14">
        <v>106715162</v>
      </c>
      <c r="F22" s="14">
        <v>143274412</v>
      </c>
      <c r="G22" s="14">
        <v>171402770</v>
      </c>
    </row>
    <row r="23" spans="1:7" x14ac:dyDescent="0.25">
      <c r="A23" s="44" t="s">
        <v>93</v>
      </c>
      <c r="B23" s="31">
        <f t="shared" ref="B23:G23" si="3">B20-B22</f>
        <v>4698224441</v>
      </c>
      <c r="C23" s="31">
        <f t="shared" si="3"/>
        <v>4003904547</v>
      </c>
      <c r="D23" s="31">
        <f t="shared" si="3"/>
        <v>2966322642</v>
      </c>
      <c r="E23" s="31">
        <f t="shared" si="3"/>
        <v>1078614025</v>
      </c>
      <c r="F23" s="31">
        <f t="shared" si="3"/>
        <v>1499376133</v>
      </c>
      <c r="G23" s="31">
        <f t="shared" si="3"/>
        <v>55235853</v>
      </c>
    </row>
    <row r="24" spans="1:7" x14ac:dyDescent="0.25">
      <c r="A24" s="2"/>
      <c r="B24" s="11"/>
      <c r="C24" s="10"/>
      <c r="D24" s="10"/>
      <c r="E24" s="10"/>
      <c r="F24" s="10"/>
      <c r="G24" s="10"/>
    </row>
    <row r="25" spans="1:7" x14ac:dyDescent="0.25">
      <c r="A25" s="44" t="s">
        <v>94</v>
      </c>
      <c r="B25" s="12">
        <f>B23/('1'!B55/10)</f>
        <v>82.973346483162217</v>
      </c>
      <c r="C25" s="12">
        <f>C23/('1'!C55/10)</f>
        <v>70.71125771782593</v>
      </c>
      <c r="D25" s="12">
        <f>D23/('1'!D55/10)</f>
        <v>47.624513591627064</v>
      </c>
      <c r="E25" s="12">
        <f>E23/('1'!E55/10)</f>
        <v>17.317222195053478</v>
      </c>
      <c r="F25" s="12">
        <f>F23/('1'!F55/10)</f>
        <v>20.060488983072084</v>
      </c>
      <c r="G25" s="12">
        <f>G23/('1'!G55/10)</f>
        <v>0.73901284420210867</v>
      </c>
    </row>
    <row r="26" spans="1:7" x14ac:dyDescent="0.25">
      <c r="A26" s="46" t="s">
        <v>95</v>
      </c>
      <c r="B26" s="8">
        <v>56623297</v>
      </c>
      <c r="C26" s="8">
        <v>56623297</v>
      </c>
      <c r="D26" s="8">
        <v>62285626</v>
      </c>
      <c r="E26" s="8">
        <v>62285626</v>
      </c>
      <c r="F26" s="8">
        <v>74742751</v>
      </c>
      <c r="G26" s="8">
        <v>0</v>
      </c>
    </row>
    <row r="49" spans="1:1" x14ac:dyDescent="0.25">
      <c r="A4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xSplit="1" ySplit="4" topLeftCell="F17" activePane="bottomRight" state="frozen"/>
      <selection pane="topRight" activeCell="B1" sqref="B1"/>
      <selection pane="bottomLeft" activeCell="A6" sqref="A6"/>
      <selection pane="bottomRight" activeCell="J26" sqref="J26"/>
    </sheetView>
  </sheetViews>
  <sheetFormatPr defaultRowHeight="15" x14ac:dyDescent="0.25"/>
  <cols>
    <col min="1" max="1" width="39.625" customWidth="1"/>
    <col min="2" max="3" width="17.75" bestFit="1" customWidth="1"/>
    <col min="4" max="4" width="18.75" bestFit="1" customWidth="1"/>
    <col min="5" max="5" width="17.875" bestFit="1" customWidth="1"/>
    <col min="6" max="7" width="17.75" bestFit="1" customWidth="1"/>
  </cols>
  <sheetData>
    <row r="1" spans="1:7" ht="15.75" x14ac:dyDescent="0.25">
      <c r="A1" s="1" t="s">
        <v>60</v>
      </c>
      <c r="B1" s="1"/>
      <c r="C1" s="1"/>
      <c r="D1" s="1"/>
      <c r="E1" s="1"/>
    </row>
    <row r="2" spans="1:7" ht="15.75" x14ac:dyDescent="0.25">
      <c r="A2" s="1" t="s">
        <v>96</v>
      </c>
      <c r="B2" s="1"/>
      <c r="C2" s="1"/>
      <c r="D2" s="1"/>
      <c r="E2" s="1"/>
    </row>
    <row r="3" spans="1:7" ht="15.75" x14ac:dyDescent="0.25">
      <c r="A3" s="1" t="s">
        <v>78</v>
      </c>
      <c r="B3" s="1"/>
      <c r="C3" s="1"/>
      <c r="D3" s="1"/>
      <c r="E3" s="1"/>
    </row>
    <row r="4" spans="1:7" ht="15.75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s="44" t="s">
        <v>97</v>
      </c>
      <c r="F5" s="5"/>
    </row>
    <row r="6" spans="1:7" x14ac:dyDescent="0.25">
      <c r="A6" t="s">
        <v>40</v>
      </c>
      <c r="B6" s="14">
        <v>7154236810</v>
      </c>
      <c r="C6" s="14">
        <v>6996309582</v>
      </c>
      <c r="D6" s="14">
        <v>8070557967</v>
      </c>
      <c r="E6" s="14">
        <v>9284218446</v>
      </c>
      <c r="F6" s="5">
        <v>10378546967</v>
      </c>
      <c r="G6" s="14">
        <v>10470985746</v>
      </c>
    </row>
    <row r="7" spans="1:7" x14ac:dyDescent="0.25">
      <c r="A7" s="8" t="s">
        <v>41</v>
      </c>
      <c r="B7" s="14">
        <v>1814489770</v>
      </c>
      <c r="C7" s="14"/>
      <c r="D7" s="14"/>
      <c r="E7" s="14"/>
      <c r="F7" s="14"/>
      <c r="G7" s="14"/>
    </row>
    <row r="8" spans="1:7" x14ac:dyDescent="0.25">
      <c r="A8" s="8" t="s">
        <v>42</v>
      </c>
      <c r="B8" s="14">
        <v>-3729065994</v>
      </c>
      <c r="C8" s="14">
        <v>-424965181</v>
      </c>
      <c r="D8" s="14">
        <v>-3584042478</v>
      </c>
      <c r="E8" s="14">
        <v>-4594870143</v>
      </c>
      <c r="F8" s="14">
        <v>-3979195942</v>
      </c>
      <c r="G8" s="14">
        <v>-3050527190</v>
      </c>
    </row>
    <row r="9" spans="1:7" x14ac:dyDescent="0.25">
      <c r="A9" s="8" t="s">
        <v>43</v>
      </c>
      <c r="B9" s="14"/>
      <c r="C9" s="14"/>
      <c r="D9" s="14"/>
      <c r="E9" s="14"/>
      <c r="F9" s="14"/>
      <c r="G9" s="14"/>
    </row>
    <row r="10" spans="1:7" x14ac:dyDescent="0.25">
      <c r="A10" s="8" t="s">
        <v>44</v>
      </c>
      <c r="B10" s="14">
        <v>-1927528621</v>
      </c>
      <c r="C10" s="14">
        <v>-2703864230</v>
      </c>
      <c r="D10" s="14">
        <v>-3675562452</v>
      </c>
      <c r="E10" s="14">
        <v>-4948279271</v>
      </c>
      <c r="F10" s="14">
        <v>-5960112183</v>
      </c>
      <c r="G10" s="14">
        <v>-7812194116</v>
      </c>
    </row>
    <row r="11" spans="1:7" x14ac:dyDescent="0.25">
      <c r="A11" s="8" t="s">
        <v>45</v>
      </c>
      <c r="B11" s="14"/>
      <c r="C11" s="14"/>
      <c r="D11" s="14"/>
      <c r="E11" s="14"/>
      <c r="F11" s="14"/>
      <c r="G11" s="14"/>
    </row>
    <row r="12" spans="1:7" x14ac:dyDescent="0.25">
      <c r="A12" s="2"/>
      <c r="B12" s="15">
        <f t="shared" ref="B12:E12" si="0">SUM(B5:B11)</f>
        <v>3312131965</v>
      </c>
      <c r="C12" s="15">
        <f t="shared" si="0"/>
        <v>3867480171</v>
      </c>
      <c r="D12" s="15">
        <f t="shared" si="0"/>
        <v>810953037</v>
      </c>
      <c r="E12" s="15">
        <f t="shared" si="0"/>
        <v>-258930968</v>
      </c>
      <c r="F12" s="15">
        <f>SUM(F5:F11)</f>
        <v>439238842</v>
      </c>
      <c r="G12" s="15">
        <f>SUM(G5:G11)</f>
        <v>-391735560</v>
      </c>
    </row>
    <row r="13" spans="1:7" x14ac:dyDescent="0.25">
      <c r="B13" s="14"/>
      <c r="C13" s="14"/>
      <c r="D13" s="14"/>
      <c r="E13" s="14"/>
      <c r="F13" s="14"/>
      <c r="G13" s="14"/>
    </row>
    <row r="14" spans="1:7" x14ac:dyDescent="0.25">
      <c r="A14" s="44" t="s">
        <v>98</v>
      </c>
      <c r="B14" s="14"/>
      <c r="C14" s="14"/>
      <c r="D14" s="14"/>
      <c r="E14" s="14"/>
      <c r="F14" s="14"/>
      <c r="G14" s="14"/>
    </row>
    <row r="15" spans="1:7" x14ac:dyDescent="0.25">
      <c r="A15" s="16" t="s">
        <v>1</v>
      </c>
      <c r="B15" s="14">
        <v>-217648000</v>
      </c>
      <c r="C15" s="14">
        <v>-2936411355</v>
      </c>
      <c r="D15" s="14">
        <v>-4349866646</v>
      </c>
      <c r="E15" s="14">
        <v>-1047112165</v>
      </c>
      <c r="F15" s="14">
        <v>-491193080</v>
      </c>
      <c r="G15" s="14">
        <v>-5933699199</v>
      </c>
    </row>
    <row r="16" spans="1:7" x14ac:dyDescent="0.25">
      <c r="A16" s="16" t="s">
        <v>67</v>
      </c>
      <c r="B16" s="14"/>
      <c r="C16" s="14">
        <v>1218670</v>
      </c>
      <c r="D16" s="14">
        <v>23488779</v>
      </c>
      <c r="E16" s="14">
        <v>27766599</v>
      </c>
      <c r="F16" s="14">
        <v>122420768</v>
      </c>
      <c r="G16" s="14">
        <v>48314486</v>
      </c>
    </row>
    <row r="17" spans="1:7" x14ac:dyDescent="0.25">
      <c r="A17" s="16" t="s">
        <v>46</v>
      </c>
      <c r="B17" s="14">
        <v>-718045257</v>
      </c>
      <c r="C17" s="14">
        <v>-78080352</v>
      </c>
      <c r="D17" s="14">
        <v>-1274828833</v>
      </c>
      <c r="E17" s="14">
        <v>-1185969123</v>
      </c>
      <c r="F17" s="14">
        <v>-4168904357</v>
      </c>
      <c r="G17" s="14">
        <v>-2956947927</v>
      </c>
    </row>
    <row r="18" spans="1:7" x14ac:dyDescent="0.25">
      <c r="A18" s="16" t="s">
        <v>68</v>
      </c>
      <c r="B18" s="14"/>
      <c r="C18" s="14">
        <v>1938112015</v>
      </c>
      <c r="D18" s="14">
        <v>1833492526</v>
      </c>
      <c r="E18" s="14">
        <v>1390754836</v>
      </c>
      <c r="F18" s="14">
        <v>1578970225</v>
      </c>
      <c r="G18" s="14">
        <v>1160324904</v>
      </c>
    </row>
    <row r="19" spans="1:7" x14ac:dyDescent="0.25">
      <c r="A19" s="16" t="s">
        <v>57</v>
      </c>
      <c r="B19" s="14"/>
      <c r="C19" s="14"/>
      <c r="D19" s="14"/>
      <c r="E19" s="14"/>
      <c r="F19" s="14"/>
      <c r="G19" s="14"/>
    </row>
    <row r="20" spans="1:7" x14ac:dyDescent="0.25">
      <c r="A20" s="16" t="s">
        <v>47</v>
      </c>
      <c r="B20" s="14"/>
      <c r="C20" s="14"/>
      <c r="D20" s="14"/>
      <c r="E20" s="14"/>
      <c r="F20" s="14"/>
      <c r="G20" s="14"/>
    </row>
    <row r="21" spans="1:7" x14ac:dyDescent="0.25">
      <c r="A21" s="16" t="s">
        <v>59</v>
      </c>
      <c r="B21" s="14"/>
      <c r="C21" s="14"/>
      <c r="D21" s="14"/>
      <c r="E21" s="14"/>
      <c r="F21" s="14"/>
      <c r="G21" s="14"/>
    </row>
    <row r="22" spans="1:7" x14ac:dyDescent="0.25">
      <c r="A22" s="16" t="s">
        <v>48</v>
      </c>
      <c r="B22" s="14"/>
      <c r="C22" s="14"/>
      <c r="D22" s="14"/>
      <c r="E22" s="14"/>
      <c r="F22" s="14"/>
      <c r="G22" s="14"/>
    </row>
    <row r="23" spans="1:7" x14ac:dyDescent="0.25">
      <c r="A23" s="16" t="s">
        <v>58</v>
      </c>
      <c r="B23" s="14"/>
      <c r="C23" s="14"/>
      <c r="D23" s="14"/>
      <c r="E23" s="14"/>
      <c r="F23" s="14"/>
      <c r="G23" s="14"/>
    </row>
    <row r="24" spans="1:7" x14ac:dyDescent="0.25">
      <c r="A24" s="16" t="s">
        <v>49</v>
      </c>
      <c r="B24" s="14"/>
      <c r="C24" s="14"/>
      <c r="D24" s="14"/>
      <c r="E24" s="14"/>
      <c r="F24" s="14"/>
      <c r="G24" s="14"/>
    </row>
    <row r="25" spans="1:7" x14ac:dyDescent="0.25">
      <c r="A25" s="2"/>
      <c r="B25" s="15">
        <f t="shared" ref="B25:G25" si="1">SUM(B15:B24)</f>
        <v>-935693257</v>
      </c>
      <c r="C25" s="15">
        <f t="shared" si="1"/>
        <v>-1075161022</v>
      </c>
      <c r="D25" s="15">
        <f t="shared" si="1"/>
        <v>-3767714174</v>
      </c>
      <c r="E25" s="15">
        <f t="shared" si="1"/>
        <v>-814559853</v>
      </c>
      <c r="F25" s="15">
        <f t="shared" si="1"/>
        <v>-2958706444</v>
      </c>
      <c r="G25" s="15">
        <f t="shared" si="1"/>
        <v>-7682007736</v>
      </c>
    </row>
    <row r="26" spans="1:7" x14ac:dyDescent="0.25">
      <c r="B26" s="14"/>
      <c r="C26" s="14"/>
      <c r="D26" s="14"/>
      <c r="E26" s="14"/>
      <c r="F26" s="14"/>
      <c r="G26" s="14"/>
    </row>
    <row r="27" spans="1:7" x14ac:dyDescent="0.25">
      <c r="A27" s="44" t="s">
        <v>99</v>
      </c>
      <c r="B27" s="14"/>
      <c r="C27" s="14"/>
      <c r="D27" s="14"/>
      <c r="E27" s="14"/>
      <c r="F27" s="14"/>
      <c r="G27" s="14"/>
    </row>
    <row r="28" spans="1:7" x14ac:dyDescent="0.25">
      <c r="A28" t="s">
        <v>106</v>
      </c>
      <c r="B28" s="14"/>
      <c r="C28" s="14">
        <v>45500000</v>
      </c>
      <c r="D28" s="14"/>
      <c r="E28" s="14"/>
      <c r="F28" s="14"/>
      <c r="G28" s="14"/>
    </row>
    <row r="29" spans="1:7" x14ac:dyDescent="0.25">
      <c r="A29" t="s">
        <v>50</v>
      </c>
      <c r="B29" s="14">
        <v>-98475300</v>
      </c>
      <c r="C29" s="14">
        <v>-226493188</v>
      </c>
      <c r="D29" s="14">
        <v>-198181547</v>
      </c>
      <c r="E29" s="14">
        <v>-242913941</v>
      </c>
      <c r="F29" s="14">
        <v>-95912589</v>
      </c>
      <c r="G29" s="14">
        <v>-194856878</v>
      </c>
    </row>
    <row r="30" spans="1:7" x14ac:dyDescent="0.25">
      <c r="A30" s="2"/>
      <c r="B30" s="17">
        <f>SUM(B28:B29)</f>
        <v>-98475300</v>
      </c>
      <c r="C30" s="17">
        <f>SUM(C28:C29)</f>
        <v>-180993188</v>
      </c>
      <c r="D30" s="17">
        <f t="shared" ref="D30:G30" si="2">SUM(D29:D29)</f>
        <v>-198181547</v>
      </c>
      <c r="E30" s="17">
        <f t="shared" si="2"/>
        <v>-242913941</v>
      </c>
      <c r="F30" s="17">
        <f t="shared" si="2"/>
        <v>-95912589</v>
      </c>
      <c r="G30" s="17">
        <f t="shared" si="2"/>
        <v>-194856878</v>
      </c>
    </row>
    <row r="31" spans="1:7" x14ac:dyDescent="0.25">
      <c r="B31" s="14"/>
      <c r="C31" s="14"/>
      <c r="D31" s="14"/>
      <c r="E31" s="14"/>
      <c r="F31" s="14"/>
      <c r="G31" s="14"/>
    </row>
    <row r="32" spans="1:7" x14ac:dyDescent="0.25">
      <c r="A32" s="2" t="s">
        <v>100</v>
      </c>
      <c r="B32" s="18">
        <f t="shared" ref="B32:G32" si="3">B12+B25+B30</f>
        <v>2277963408</v>
      </c>
      <c r="C32" s="18">
        <f t="shared" si="3"/>
        <v>2611325961</v>
      </c>
      <c r="D32" s="18">
        <f t="shared" si="3"/>
        <v>-3154942684</v>
      </c>
      <c r="E32" s="18">
        <f t="shared" si="3"/>
        <v>-1316404762</v>
      </c>
      <c r="F32" s="18">
        <f t="shared" si="3"/>
        <v>-2615380191</v>
      </c>
      <c r="G32" s="18">
        <f t="shared" si="3"/>
        <v>-8268600174</v>
      </c>
    </row>
    <row r="33" spans="1:7" x14ac:dyDescent="0.25">
      <c r="A33" s="46" t="s">
        <v>101</v>
      </c>
      <c r="B33" s="14">
        <v>18245084151</v>
      </c>
      <c r="C33" s="14">
        <v>20523047559</v>
      </c>
      <c r="D33" s="14">
        <v>23134373520</v>
      </c>
      <c r="E33" s="14">
        <v>19979430836</v>
      </c>
      <c r="F33" s="14">
        <v>18663026074</v>
      </c>
      <c r="G33" s="14">
        <v>16047645783</v>
      </c>
    </row>
    <row r="34" spans="1:7" x14ac:dyDescent="0.25">
      <c r="A34" s="44" t="s">
        <v>102</v>
      </c>
      <c r="B34" s="18">
        <f t="shared" ref="B34:G34" si="4">B32+B33</f>
        <v>20523047559</v>
      </c>
      <c r="C34" s="18">
        <f t="shared" si="4"/>
        <v>23134373520</v>
      </c>
      <c r="D34" s="18">
        <f t="shared" si="4"/>
        <v>19979430836</v>
      </c>
      <c r="E34" s="18">
        <f t="shared" si="4"/>
        <v>18663026074</v>
      </c>
      <c r="F34" s="18">
        <f t="shared" si="4"/>
        <v>16047645883</v>
      </c>
      <c r="G34" s="18">
        <f t="shared" si="4"/>
        <v>7779045609</v>
      </c>
    </row>
    <row r="35" spans="1:7" x14ac:dyDescent="0.25">
      <c r="B35" s="2"/>
      <c r="C35" s="2"/>
      <c r="D35" s="2"/>
      <c r="E35" s="2"/>
      <c r="F35" s="2"/>
      <c r="G35" s="2"/>
    </row>
    <row r="37" spans="1:7" x14ac:dyDescent="0.25">
      <c r="A37" s="44" t="s">
        <v>103</v>
      </c>
      <c r="B37" s="9">
        <f>B12/('1'!B55/10)</f>
        <v>58.494155947860115</v>
      </c>
      <c r="C37" s="9">
        <f>C12/('1'!C55/10)</f>
        <v>68.301924753692816</v>
      </c>
      <c r="D37" s="9">
        <f>D12/('1'!D55/10)</f>
        <v>13.019906663537427</v>
      </c>
      <c r="E37" s="9">
        <f>E12/('1'!E55/10)</f>
        <v>-4.157154461287746</v>
      </c>
      <c r="F37" s="9">
        <f>F12/('1'!F55/10)</f>
        <v>5.87667480957451</v>
      </c>
      <c r="G37" s="9">
        <f>G12/('1'!G55/10)</f>
        <v>-5.2411177640491182</v>
      </c>
    </row>
    <row r="38" spans="1:7" x14ac:dyDescent="0.25">
      <c r="A38" s="44" t="s">
        <v>104</v>
      </c>
      <c r="B38">
        <v>56623297</v>
      </c>
      <c r="C38">
        <v>56623297</v>
      </c>
      <c r="D38">
        <v>62285626</v>
      </c>
      <c r="E38">
        <v>62285626</v>
      </c>
      <c r="F38">
        <v>74742751</v>
      </c>
      <c r="G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4" sqref="H4"/>
    </sheetView>
  </sheetViews>
  <sheetFormatPr defaultRowHeight="15" x14ac:dyDescent="0.25"/>
  <cols>
    <col min="1" max="1" width="21.625" bestFit="1" customWidth="1"/>
  </cols>
  <sheetData>
    <row r="1" spans="1:6" ht="15.75" x14ac:dyDescent="0.25">
      <c r="A1" s="1" t="s">
        <v>60</v>
      </c>
    </row>
    <row r="2" spans="1:6" x14ac:dyDescent="0.25">
      <c r="A2" s="2" t="s">
        <v>70</v>
      </c>
    </row>
    <row r="3" spans="1:6" ht="15.75" x14ac:dyDescent="0.25">
      <c r="A3" s="1" t="s">
        <v>78</v>
      </c>
    </row>
    <row r="5" spans="1:6" x14ac:dyDescent="0.25">
      <c r="B5">
        <v>2013</v>
      </c>
      <c r="C5">
        <v>2014</v>
      </c>
      <c r="D5">
        <v>2015</v>
      </c>
      <c r="E5">
        <v>2016</v>
      </c>
      <c r="F5">
        <v>2017</v>
      </c>
    </row>
    <row r="6" spans="1:6" x14ac:dyDescent="0.25">
      <c r="A6" s="8" t="s">
        <v>75</v>
      </c>
      <c r="B6" s="38">
        <f>'2'!B23/'1'!B39</f>
        <v>0.14561737855452225</v>
      </c>
      <c r="C6" s="38">
        <f>'2'!C23/'1'!C39</f>
        <v>0.1035772060134862</v>
      </c>
      <c r="D6" s="38">
        <f>'2'!D23/'1'!D39</f>
        <v>7.2769595317541402E-2</v>
      </c>
      <c r="E6" s="38">
        <f>'2'!E23/'1'!E39</f>
        <v>2.6103551219384867E-2</v>
      </c>
      <c r="F6" s="38">
        <f>'2'!F23/'1'!F39</f>
        <v>3.5365140844647924E-2</v>
      </c>
    </row>
    <row r="7" spans="1:6" x14ac:dyDescent="0.25">
      <c r="A7" s="8" t="s">
        <v>76</v>
      </c>
      <c r="B7" s="38">
        <f>'2'!B23/'1'!B54</f>
        <v>0.16113778755165509</v>
      </c>
      <c r="C7" s="38">
        <f>'2'!C23/'1'!C54</f>
        <v>0.12216486742886086</v>
      </c>
      <c r="D7" s="38">
        <f>'2'!D23/'1'!D54</f>
        <v>8.3994805231284761E-2</v>
      </c>
      <c r="E7" s="38">
        <f>'2'!E23/'1'!E54</f>
        <v>2.9808941515148145E-2</v>
      </c>
      <c r="F7" s="38">
        <f>'2'!F23/'1'!F54</f>
        <v>3.9944252835586731E-2</v>
      </c>
    </row>
    <row r="8" spans="1:6" x14ac:dyDescent="0.25">
      <c r="A8" t="s">
        <v>71</v>
      </c>
      <c r="B8" s="39">
        <f>'1'!B39/'1'!B54</f>
        <v>1.1065834940252113</v>
      </c>
      <c r="C8" s="39">
        <f>'1'!C39/'1'!C54</f>
        <v>1.1794570652248957</v>
      </c>
      <c r="D8" s="39">
        <f>'1'!D39/'1'!D54</f>
        <v>1.1542568687480042</v>
      </c>
      <c r="E8" s="39">
        <f>'1'!E39/'1'!E54</f>
        <v>1.1419496628876917</v>
      </c>
      <c r="F8" s="39">
        <f>'1'!F39/'1'!F54</f>
        <v>1.1294809487979687</v>
      </c>
    </row>
    <row r="9" spans="1:6" x14ac:dyDescent="0.25">
      <c r="A9" t="s">
        <v>72</v>
      </c>
      <c r="B9" s="38">
        <f>SUM('2'!B14:B16)/'2'!B11</f>
        <v>0.46496454386375269</v>
      </c>
      <c r="C9" s="38">
        <f>SUM('2'!C14:C16)/'2'!C11</f>
        <v>0.54826626011043189</v>
      </c>
      <c r="D9" s="38">
        <f>SUM('2'!D14:D16)/'2'!D11</f>
        <v>0.6849760531320167</v>
      </c>
      <c r="E9" s="38">
        <f>SUM('2'!E14:E16)/'2'!E11</f>
        <v>0.89001658194370614</v>
      </c>
      <c r="F9" s="38">
        <f>SUM('2'!F14:F16)/'2'!F11</f>
        <v>0.85825608290617039</v>
      </c>
    </row>
    <row r="10" spans="1:6" x14ac:dyDescent="0.25">
      <c r="A10" s="8" t="s">
        <v>73</v>
      </c>
      <c r="B10" s="38">
        <f>'2'!B23/'2'!B11</f>
        <v>0.50873692818432692</v>
      </c>
      <c r="C10" s="38">
        <f>'2'!C23/'2'!C11</f>
        <v>0.41942966789318592</v>
      </c>
      <c r="D10" s="38">
        <f>'2'!D23/'2'!D11</f>
        <v>0.29293616163157477</v>
      </c>
      <c r="E10" s="38">
        <f>'2'!E23/'2'!E11</f>
        <v>0.10008161322105094</v>
      </c>
      <c r="F10" s="38">
        <f>'2'!F23/'2'!F11</f>
        <v>0.12938080283437209</v>
      </c>
    </row>
    <row r="11" spans="1:6" x14ac:dyDescent="0.25">
      <c r="A11" t="s">
        <v>74</v>
      </c>
      <c r="B11" s="38">
        <f>'2'!B20/'2'!B11</f>
        <v>0.53503545613624726</v>
      </c>
      <c r="C11" s="38">
        <f>'2'!C20/'2'!C11</f>
        <v>0.45173373988956816</v>
      </c>
      <c r="D11" s="38">
        <f>'2'!D20/'2'!D11</f>
        <v>0.3150239468679833</v>
      </c>
      <c r="E11" s="38">
        <f>'2'!E20/'2'!E11</f>
        <v>0.10998341805629383</v>
      </c>
      <c r="F11" s="38">
        <f>'2'!F20/'2'!F11</f>
        <v>0.14174391709382961</v>
      </c>
    </row>
    <row r="12" spans="1:6" x14ac:dyDescent="0.25">
      <c r="A12" t="s">
        <v>77</v>
      </c>
      <c r="B12" s="38">
        <f>'3'!B12/'1'!B39</f>
        <v>0.10265664832037738</v>
      </c>
      <c r="C12" s="38">
        <f>'3'!C12/'1'!C39</f>
        <v>0.1000480370404644</v>
      </c>
      <c r="D12" s="38">
        <f>'3'!D12/'1'!D39</f>
        <v>1.9894236550152447E-2</v>
      </c>
      <c r="E12" s="38">
        <f>'3'!E12/'1'!E39</f>
        <v>-6.2663915254327464E-3</v>
      </c>
      <c r="F12" s="38">
        <f>'3'!F12/'1'!F39</f>
        <v>1.0360137906616962E-2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2020-04-12T14:09:39Z</dcterms:modified>
</cp:coreProperties>
</file>