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A\"/>
    </mc:Choice>
  </mc:AlternateContent>
  <bookViews>
    <workbookView xWindow="0" yWindow="0" windowWidth="20490" windowHeight="7350" activeTab="2"/>
  </bookViews>
  <sheets>
    <sheet name="1" sheetId="1" r:id="rId1"/>
    <sheet name="2" sheetId="2" r:id="rId2"/>
    <sheet name="3" sheetId="4" r:id="rId3"/>
    <sheet name="Ratio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4" l="1"/>
  <c r="I46" i="4"/>
  <c r="I18" i="4"/>
  <c r="I8" i="2"/>
  <c r="I7" i="2"/>
  <c r="I54" i="1"/>
  <c r="I28" i="2" s="1"/>
  <c r="I37" i="1"/>
  <c r="I53" i="1" s="1"/>
  <c r="I30" i="1"/>
  <c r="I26" i="1"/>
  <c r="I15" i="1"/>
  <c r="I6" i="1"/>
  <c r="I59" i="4" l="1"/>
  <c r="I60" i="4"/>
  <c r="I55" i="4"/>
  <c r="I57" i="4" s="1"/>
  <c r="I12" i="2"/>
  <c r="I15" i="2" s="1"/>
  <c r="I17" i="2" s="1"/>
  <c r="I22" i="2" s="1"/>
  <c r="I49" i="1"/>
  <c r="I22" i="1"/>
  <c r="C18" i="4"/>
  <c r="E18" i="4"/>
  <c r="F18" i="4"/>
  <c r="G18" i="4"/>
  <c r="H18" i="4"/>
  <c r="B18" i="4"/>
  <c r="C54" i="1"/>
  <c r="D54" i="1"/>
  <c r="E54" i="1"/>
  <c r="F54" i="1"/>
  <c r="G54" i="1"/>
  <c r="H54" i="1"/>
  <c r="B54" i="1"/>
  <c r="F60" i="4" l="1"/>
  <c r="F59" i="4" s="1"/>
  <c r="F28" i="2"/>
  <c r="G60" i="4"/>
  <c r="G28" i="2"/>
  <c r="B28" i="2"/>
  <c r="B60" i="4"/>
  <c r="B59" i="4" s="1"/>
  <c r="E60" i="4"/>
  <c r="E59" i="4" s="1"/>
  <c r="E28" i="2"/>
  <c r="C59" i="4"/>
  <c r="C60" i="4"/>
  <c r="C28" i="2"/>
  <c r="H60" i="4"/>
  <c r="H59" i="4" s="1"/>
  <c r="H28" i="2"/>
  <c r="D60" i="4"/>
  <c r="D28" i="2"/>
  <c r="G59" i="4"/>
  <c r="I24" i="2"/>
  <c r="I27" i="2" s="1"/>
  <c r="H53" i="4"/>
  <c r="H46" i="4"/>
  <c r="H55" i="4" s="1"/>
  <c r="H57" i="4" s="1"/>
  <c r="H8" i="2"/>
  <c r="H7" i="2"/>
  <c r="H26" i="1"/>
  <c r="G30" i="1"/>
  <c r="H30" i="1"/>
  <c r="H37" i="1"/>
  <c r="H8" i="5" s="1"/>
  <c r="H15" i="1"/>
  <c r="H6" i="1"/>
  <c r="H12" i="2" l="1"/>
  <c r="H11" i="5"/>
  <c r="H15" i="2"/>
  <c r="H17" i="2" s="1"/>
  <c r="H22" i="2" s="1"/>
  <c r="H9" i="5"/>
  <c r="H22" i="1"/>
  <c r="H53" i="1"/>
  <c r="H49" i="1"/>
  <c r="B37" i="1"/>
  <c r="B8" i="5" s="1"/>
  <c r="G37" i="1"/>
  <c r="G8" i="5" s="1"/>
  <c r="C37" i="1"/>
  <c r="C8" i="5" s="1"/>
  <c r="H10" i="5" l="1"/>
  <c r="H24" i="2"/>
  <c r="H27" i="2" s="1"/>
  <c r="C7" i="2"/>
  <c r="D7" i="2"/>
  <c r="D12" i="2" s="1"/>
  <c r="D11" i="5" s="1"/>
  <c r="G7" i="2"/>
  <c r="B7" i="2"/>
  <c r="E7" i="2"/>
  <c r="F7" i="2"/>
  <c r="H12" i="5" l="1"/>
  <c r="H7" i="5"/>
  <c r="H6" i="5"/>
  <c r="F12" i="2"/>
  <c r="F11" i="5" s="1"/>
  <c r="C53" i="1"/>
  <c r="G53" i="1"/>
  <c r="B53" i="1"/>
  <c r="G53" i="4"/>
  <c r="F53" i="4"/>
  <c r="E53" i="4"/>
  <c r="D53" i="4"/>
  <c r="C53" i="4"/>
  <c r="C55" i="4" s="1"/>
  <c r="C57" i="4" s="1"/>
  <c r="B53" i="4"/>
  <c r="G46" i="4"/>
  <c r="F46" i="4"/>
  <c r="F55" i="4" s="1"/>
  <c r="F57" i="4" s="1"/>
  <c r="E46" i="4"/>
  <c r="E55" i="4" s="1"/>
  <c r="E57" i="4" s="1"/>
  <c r="D46" i="4"/>
  <c r="C46" i="4"/>
  <c r="B46" i="4"/>
  <c r="D12" i="4"/>
  <c r="D18" i="4" s="1"/>
  <c r="G8" i="2"/>
  <c r="G12" i="2" s="1"/>
  <c r="F8" i="2"/>
  <c r="E8" i="2"/>
  <c r="E12" i="2" s="1"/>
  <c r="C8" i="2"/>
  <c r="B8" i="2"/>
  <c r="D15" i="2"/>
  <c r="D55" i="4" l="1"/>
  <c r="D57" i="4" s="1"/>
  <c r="D59" i="4"/>
  <c r="B55" i="4"/>
  <c r="B57" i="4" s="1"/>
  <c r="G55" i="4"/>
  <c r="G57" i="4" s="1"/>
  <c r="G15" i="2"/>
  <c r="G17" i="2" s="1"/>
  <c r="G22" i="2" s="1"/>
  <c r="G10" i="5" s="1"/>
  <c r="G11" i="5"/>
  <c r="E15" i="2"/>
  <c r="E17" i="2" s="1"/>
  <c r="E22" i="2" s="1"/>
  <c r="E10" i="5" s="1"/>
  <c r="E11" i="5"/>
  <c r="D17" i="2"/>
  <c r="D22" i="2" s="1"/>
  <c r="D10" i="5" s="1"/>
  <c r="F15" i="2"/>
  <c r="C12" i="2"/>
  <c r="C11" i="5" s="1"/>
  <c r="B12" i="2"/>
  <c r="C30" i="1"/>
  <c r="C26" i="1"/>
  <c r="C15" i="1"/>
  <c r="C6" i="1"/>
  <c r="C9" i="5" l="1"/>
  <c r="B15" i="2"/>
  <c r="B11" i="5"/>
  <c r="C15" i="2"/>
  <c r="C17" i="2" s="1"/>
  <c r="C22" i="2" s="1"/>
  <c r="C10" i="5" s="1"/>
  <c r="D24" i="2"/>
  <c r="D27" i="2"/>
  <c r="G24" i="2"/>
  <c r="G27" i="2" s="1"/>
  <c r="B17" i="2"/>
  <c r="B22" i="2" s="1"/>
  <c r="B10" i="5" s="1"/>
  <c r="E24" i="2"/>
  <c r="E27" i="2" s="1"/>
  <c r="F17" i="2"/>
  <c r="F22" i="2" s="1"/>
  <c r="F10" i="5" s="1"/>
  <c r="C49" i="1"/>
  <c r="C22" i="1"/>
  <c r="G12" i="5" l="1"/>
  <c r="G7" i="5"/>
  <c r="B24" i="2"/>
  <c r="B27" i="2"/>
  <c r="C24" i="2"/>
  <c r="C27" i="2"/>
  <c r="F24" i="2"/>
  <c r="F27" i="2" s="1"/>
  <c r="E26" i="1"/>
  <c r="D26" i="1"/>
  <c r="B26" i="1"/>
  <c r="F26" i="1"/>
  <c r="F15" i="1"/>
  <c r="F30" i="1"/>
  <c r="E30" i="1"/>
  <c r="D30" i="1"/>
  <c r="B30" i="1"/>
  <c r="F37" i="1"/>
  <c r="F8" i="5" s="1"/>
  <c r="E37" i="1"/>
  <c r="E8" i="5" s="1"/>
  <c r="D37" i="1"/>
  <c r="D8" i="5" s="1"/>
  <c r="E15" i="1"/>
  <c r="D15" i="1"/>
  <c r="B15" i="1"/>
  <c r="E6" i="1"/>
  <c r="D6" i="1"/>
  <c r="B6" i="1"/>
  <c r="F6" i="1"/>
  <c r="G15" i="1"/>
  <c r="G9" i="5" s="1"/>
  <c r="G6" i="1"/>
  <c r="B9" i="5" l="1"/>
  <c r="B22" i="1"/>
  <c r="D9" i="5"/>
  <c r="E9" i="5"/>
  <c r="B7" i="5"/>
  <c r="B12" i="5"/>
  <c r="C12" i="5"/>
  <c r="C7" i="5"/>
  <c r="C6" i="5"/>
  <c r="F9" i="5"/>
  <c r="F7" i="5"/>
  <c r="F12" i="5"/>
  <c r="F53" i="1"/>
  <c r="D7" i="5"/>
  <c r="D12" i="5"/>
  <c r="D53" i="1"/>
  <c r="E7" i="5"/>
  <c r="E12" i="5"/>
  <c r="E53" i="1"/>
  <c r="G22" i="1"/>
  <c r="G6" i="5" s="1"/>
  <c r="E49" i="1"/>
  <c r="E22" i="1"/>
  <c r="E6" i="5" s="1"/>
  <c r="B6" i="5"/>
  <c r="G49" i="1"/>
  <c r="D49" i="1"/>
  <c r="D22" i="1"/>
  <c r="D6" i="5" s="1"/>
  <c r="F49" i="1"/>
  <c r="B49" i="1"/>
  <c r="F22" i="1"/>
  <c r="F6" i="5" s="1"/>
</calcChain>
</file>

<file path=xl/sharedStrings.xml><?xml version="1.0" encoding="utf-8"?>
<sst xmlns="http://schemas.openxmlformats.org/spreadsheetml/2006/main" count="130" uniqueCount="121">
  <si>
    <t>Square Pharmaceuticals Ltd</t>
  </si>
  <si>
    <t>Property ,Plant &amp; Equipment Carrying value</t>
  </si>
  <si>
    <t>Investment -long term (at cost)</t>
  </si>
  <si>
    <t>Inventories</t>
  </si>
  <si>
    <t>Trade Debtors</t>
  </si>
  <si>
    <t>Short Term Loan</t>
  </si>
  <si>
    <t>Cash &amp; Cash Equivalents</t>
  </si>
  <si>
    <t>Share Capital</t>
  </si>
  <si>
    <t>Share Premium</t>
  </si>
  <si>
    <t>General Reserve</t>
  </si>
  <si>
    <t>Tax Exemption Reserve</t>
  </si>
  <si>
    <t>Gain on Marketable Securities(Unrealized)</t>
  </si>
  <si>
    <t>Retained Earnings</t>
  </si>
  <si>
    <t>Non Current Liabilities</t>
  </si>
  <si>
    <t>Current Liabilities</t>
  </si>
  <si>
    <t>Short term loan</t>
  </si>
  <si>
    <t>Trade Creditors</t>
  </si>
  <si>
    <t>Liabilities for Expenses</t>
  </si>
  <si>
    <t>Investment -associate Undertaking</t>
  </si>
  <si>
    <t>Investment in Marketable Securities( Fair Value)</t>
  </si>
  <si>
    <t>Gross Profit</t>
  </si>
  <si>
    <t>Administration Expenses</t>
  </si>
  <si>
    <t>Finance Cost</t>
  </si>
  <si>
    <t>Other Income</t>
  </si>
  <si>
    <t>Allocation dor WPPF</t>
  </si>
  <si>
    <t xml:space="preserve">Income Tax Expenses Current </t>
  </si>
  <si>
    <t>Income Tax Expenses Deferred</t>
  </si>
  <si>
    <t>Profit/loss from Associate Undertakings</t>
  </si>
  <si>
    <t>Selling &amp; Distribution Expenses</t>
  </si>
  <si>
    <t>Collection from sales</t>
  </si>
  <si>
    <t>Purchase of Raw and packing materials</t>
  </si>
  <si>
    <t>Manufacturing and Oerating Expenses</t>
  </si>
  <si>
    <t>Value added Tax</t>
  </si>
  <si>
    <t>Income tax expenses</t>
  </si>
  <si>
    <t>Workers Profit participating Fund</t>
  </si>
  <si>
    <t>Purchase of fixed assest</t>
  </si>
  <si>
    <t>Disposal of fixed Assest</t>
  </si>
  <si>
    <t>Investment</t>
  </si>
  <si>
    <t>Short term value</t>
  </si>
  <si>
    <t>Dividend received</t>
  </si>
  <si>
    <t>Short term bank Loan Decrese</t>
  </si>
  <si>
    <t>Dividend paid</t>
  </si>
  <si>
    <t>Long Term Loans-Secured</t>
  </si>
  <si>
    <t>Deffered Tax Liability</t>
  </si>
  <si>
    <t>Tax Exemtin reserve</t>
  </si>
  <si>
    <t>Investment in Orascom Telecom</t>
  </si>
  <si>
    <t>Investment in Lanka bangla finance ltd</t>
  </si>
  <si>
    <t>Investment in Sqare Hospitals Ltd</t>
  </si>
  <si>
    <t>Investment in BSRM</t>
  </si>
  <si>
    <t>Investment in marketable Securities</t>
  </si>
  <si>
    <t>Loan to Sistern concern</t>
  </si>
  <si>
    <t>Investment in IDLC  Finance</t>
  </si>
  <si>
    <t>Capital work in progress</t>
  </si>
  <si>
    <t>Long Term Loans</t>
  </si>
  <si>
    <t>Investment in Square Knit Fabrics Ltd.</t>
  </si>
  <si>
    <t>Capital In Work in Progress</t>
  </si>
  <si>
    <t xml:space="preserve"> Investment  in square fashion ltd</t>
  </si>
  <si>
    <t>Long term received</t>
  </si>
  <si>
    <t>Investment in Square Formulation</t>
  </si>
  <si>
    <t>Gain on sale of marletable Securities</t>
  </si>
  <si>
    <t>Invetment in Square Biotechs ltd</t>
  </si>
  <si>
    <t>Investment in Square multi fabrics ltd</t>
  </si>
  <si>
    <t>Pre-Opearting /Preliminary Expenses</t>
  </si>
  <si>
    <t>Margin against BTB letter of Credit</t>
  </si>
  <si>
    <t>Bank interest</t>
  </si>
  <si>
    <t>Pre- operating Cost</t>
  </si>
  <si>
    <t>Investment in CDBL</t>
  </si>
  <si>
    <t>Deffered Tax Assest</t>
  </si>
  <si>
    <t>Long term loan repaid</t>
  </si>
  <si>
    <t>issuance of Share Capial</t>
  </si>
  <si>
    <t>Interested received</t>
  </si>
  <si>
    <t>2016(April15-March16)</t>
  </si>
  <si>
    <t>2016(April15-June16)</t>
  </si>
  <si>
    <t>Debt to Equity</t>
  </si>
  <si>
    <t>Current Ratio</t>
  </si>
  <si>
    <t>Net Margin</t>
  </si>
  <si>
    <t>Operating Margin</t>
  </si>
  <si>
    <t>Exchange Fluctuation Gain</t>
  </si>
  <si>
    <t>Balance Sheet</t>
  </si>
  <si>
    <t>As at year end</t>
  </si>
  <si>
    <t>ASSETS</t>
  </si>
  <si>
    <t>NON CURRENT ASSETS</t>
  </si>
  <si>
    <t>CURRENT ASSETS</t>
  </si>
  <si>
    <t>Advance, Deposit &amp; Prepayments</t>
  </si>
  <si>
    <t>Liabilities for other Finance</t>
  </si>
  <si>
    <t>Liabilities and Capital</t>
  </si>
  <si>
    <t>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</si>
  <si>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</si>
  <si>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</si>
  <si>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</si>
  <si>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</si>
  <si>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</si>
  <si>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</si>
  <si>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</si>
  <si>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</si>
  <si>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</si>
  <si>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</si>
  <si>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</si>
  <si>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</si>
  <si>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</si>
  <si>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</si>
  <si>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Profit After Taxation</t>
  </si>
  <si>
    <t>Earnings per share (par value Taka 10)</t>
  </si>
  <si>
    <t>Shares to Calculate EPS</t>
  </si>
  <si>
    <t>Cash Flow Statement</t>
  </si>
  <si>
    <t>Net Cash Flows - Operating Activities</t>
  </si>
  <si>
    <t>Others operating cash inflow</t>
  </si>
  <si>
    <t>Others operating cash outflow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</si>
  <si>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</si>
  <si>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</si>
  <si>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</si>
  <si>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</si>
  <si>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</si>
  <si>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</si>
  <si>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</si>
  <si>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</si>
  <si>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</si>
  <si>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</si>
  <si>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Return on Invested Capital (ROIC)</t>
  </si>
  <si>
    <t>Cumulative Translation Adjustment</t>
  </si>
  <si>
    <t>Non controlling Interest (Payment)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</si>
</sst>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mbria"/>
      <family val="1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0" xfId="0" applyFont="1"/>
    <xf numFmtId="0" fontId="1" fillId="0" borderId="0" xfId="0" applyFont="1"/>
    <xf numFmtId="0" fontId="5" fillId="0" borderId="0" xfId="0" applyFont="1"/>
    <xf numFmtId="3" fontId="5" fillId="0" borderId="0" xfId="0" applyNumberFormat="1" applyFont="1"/>
    <xf numFmtId="3" fontId="6" fillId="0" borderId="0" xfId="0" applyNumberFormat="1" applyFont="1"/>
    <xf numFmtId="3" fontId="5" fillId="0" borderId="2" xfId="0" applyNumberFormat="1" applyFont="1" applyBorder="1"/>
    <xf numFmtId="3" fontId="5" fillId="0" borderId="0" xfId="0" applyNumberFormat="1" applyFont="1" applyBorder="1"/>
    <xf numFmtId="3" fontId="6" fillId="0" borderId="1" xfId="0" applyNumberFormat="1" applyFont="1" applyBorder="1"/>
    <xf numFmtId="3" fontId="6" fillId="0" borderId="0" xfId="0" applyNumberFormat="1" applyFont="1" applyBorder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0" fontId="0" fillId="0" borderId="0" xfId="0" applyFill="1"/>
    <xf numFmtId="2" fontId="2" fillId="0" borderId="0" xfId="0" applyNumberFormat="1" applyFont="1"/>
    <xf numFmtId="164" fontId="5" fillId="0" borderId="0" xfId="2" applyNumberFormat="1" applyFont="1"/>
    <xf numFmtId="164" fontId="6" fillId="0" borderId="0" xfId="2" applyNumberFormat="1" applyFont="1"/>
    <xf numFmtId="164" fontId="5" fillId="0" borderId="0" xfId="2" applyNumberFormat="1" applyFont="1" applyBorder="1"/>
    <xf numFmtId="164" fontId="6" fillId="0" borderId="0" xfId="2" applyNumberFormat="1" applyFont="1" applyBorder="1"/>
    <xf numFmtId="164" fontId="0" fillId="0" borderId="0" xfId="2" applyNumberFormat="1" applyFont="1"/>
    <xf numFmtId="0" fontId="3" fillId="0" borderId="0" xfId="1" applyFill="1"/>
    <xf numFmtId="0" fontId="4" fillId="0" borderId="0" xfId="0" applyFo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0" fillId="0" borderId="0" xfId="0" applyNumberFormat="1"/>
    <xf numFmtId="43" fontId="6" fillId="0" borderId="0" xfId="2" applyNumberFormat="1" applyFont="1"/>
    <xf numFmtId="10" fontId="0" fillId="0" borderId="0" xfId="3" applyNumberFormat="1" applyFont="1"/>
    <xf numFmtId="2" fontId="0" fillId="0" borderId="0" xfId="0" applyNumberFormat="1"/>
    <xf numFmtId="164" fontId="6" fillId="0" borderId="1" xfId="2" applyNumberFormat="1" applyFont="1" applyBorder="1"/>
    <xf numFmtId="0" fontId="2" fillId="0" borderId="2" xfId="0" applyFont="1" applyBorder="1" applyAlignment="1">
      <alignment horizontal="left"/>
    </xf>
    <xf numFmtId="0" fontId="10" fillId="0" borderId="0" xfId="0" applyFont="1"/>
    <xf numFmtId="0" fontId="4" fillId="0" borderId="2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43" fontId="2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center"/>
    </xf>
    <xf numFmtId="164" fontId="5" fillId="0" borderId="0" xfId="2" applyNumberFormat="1" applyFont="1" applyFill="1" applyBorder="1"/>
    <xf numFmtId="43" fontId="0" fillId="0" borderId="0" xfId="0" applyNumberFormat="1"/>
  </cellXfs>
  <cellStyles count="4">
    <cellStyle name="Accent6" xfId="1" builtinId="49"/>
    <cellStyle name="Comma" xfId="2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workbookViewId="0">
      <pane xSplit="1" ySplit="4" topLeftCell="B44" activePane="bottomRight" state="frozen"/>
      <selection pane="topRight" activeCell="B1" sqref="B1"/>
      <selection pane="bottomLeft" activeCell="A5" sqref="A5"/>
      <selection pane="bottomRight" activeCell="I54" sqref="I54"/>
    </sheetView>
  </sheetViews>
  <sheetFormatPr defaultRowHeight="15" x14ac:dyDescent="0.25"/>
  <cols>
    <col min="1" max="1" width="40.140625" customWidth="1"/>
    <col min="2" max="5" width="19.42578125" bestFit="1" customWidth="1"/>
    <col min="6" max="6" width="20.5703125" bestFit="1" customWidth="1"/>
    <col min="7" max="8" width="19.42578125" bestFit="1" customWidth="1"/>
    <col min="9" max="9" width="21.42578125" customWidth="1"/>
    <col min="10" max="10" width="17.7109375" customWidth="1"/>
  </cols>
  <sheetData>
    <row r="1" spans="1:9" ht="15.75" x14ac:dyDescent="0.25">
      <c r="A1" s="23" t="s">
        <v>0</v>
      </c>
    </row>
    <row r="2" spans="1:9" s="15" customFormat="1" ht="15.75" x14ac:dyDescent="0.25">
      <c r="A2" s="23" t="s">
        <v>78</v>
      </c>
    </row>
    <row r="3" spans="1:9" s="15" customFormat="1" ht="15.75" x14ac:dyDescent="0.25">
      <c r="A3" s="23" t="s">
        <v>79</v>
      </c>
    </row>
    <row r="4" spans="1:9" ht="15.75" x14ac:dyDescent="0.25">
      <c r="B4" s="12">
        <v>2012</v>
      </c>
      <c r="C4" s="12">
        <v>2013</v>
      </c>
      <c r="D4" s="12">
        <v>2014</v>
      </c>
      <c r="E4" s="12">
        <v>2015</v>
      </c>
      <c r="F4" s="25" t="s">
        <v>72</v>
      </c>
      <c r="G4" s="12">
        <v>2017</v>
      </c>
      <c r="H4" s="12">
        <v>2018</v>
      </c>
      <c r="I4" s="12">
        <v>2019</v>
      </c>
    </row>
    <row r="5" spans="1:9" ht="15.75" x14ac:dyDescent="0.25">
      <c r="A5" s="31" t="s">
        <v>80</v>
      </c>
      <c r="B5" s="17"/>
      <c r="C5" s="17"/>
      <c r="D5" s="17"/>
      <c r="E5" s="17"/>
      <c r="F5" s="17"/>
      <c r="G5" s="17"/>
      <c r="H5" s="21"/>
    </row>
    <row r="6" spans="1:9" ht="15.75" x14ac:dyDescent="0.25">
      <c r="A6" s="32" t="s">
        <v>81</v>
      </c>
      <c r="B6" s="18">
        <f t="shared" ref="B6:E6" si="0">SUM(B7:B13)</f>
        <v>16128144622</v>
      </c>
      <c r="C6" s="18">
        <f t="shared" si="0"/>
        <v>20310355617</v>
      </c>
      <c r="D6" s="18">
        <f t="shared" si="0"/>
        <v>23546701250</v>
      </c>
      <c r="E6" s="18">
        <f t="shared" si="0"/>
        <v>25458986164</v>
      </c>
      <c r="F6" s="18">
        <f>SUM(F7:F13)</f>
        <v>27240402799</v>
      </c>
      <c r="G6" s="18">
        <f>SUM(G7:G13)</f>
        <v>29355222227</v>
      </c>
      <c r="H6" s="18">
        <f>SUM(H7:H13)</f>
        <v>32831465294</v>
      </c>
      <c r="I6" s="18">
        <f>SUM(I7:I13)</f>
        <v>33734410538</v>
      </c>
    </row>
    <row r="7" spans="1:9" ht="15.75" x14ac:dyDescent="0.25">
      <c r="A7" t="s">
        <v>1</v>
      </c>
      <c r="B7" s="17">
        <v>9171791457</v>
      </c>
      <c r="C7" s="17">
        <v>9613059761</v>
      </c>
      <c r="D7" s="17">
        <v>13933689469</v>
      </c>
      <c r="E7" s="17">
        <v>18009200507</v>
      </c>
      <c r="F7" s="17">
        <v>18848282139</v>
      </c>
      <c r="G7" s="17">
        <v>19323568164</v>
      </c>
      <c r="H7" s="21">
        <v>20545437633</v>
      </c>
      <c r="I7" s="2">
        <v>20853956270</v>
      </c>
    </row>
    <row r="8" spans="1:9" ht="15.75" x14ac:dyDescent="0.25">
      <c r="A8" t="s">
        <v>2</v>
      </c>
      <c r="B8" s="17">
        <v>167694430</v>
      </c>
      <c r="C8" s="17">
        <v>157694430</v>
      </c>
      <c r="D8" s="17">
        <v>147694430</v>
      </c>
      <c r="E8" s="17">
        <v>251599097</v>
      </c>
      <c r="F8" s="17">
        <v>555873893</v>
      </c>
      <c r="G8" s="17">
        <v>588808565</v>
      </c>
      <c r="H8" s="21">
        <v>940754391</v>
      </c>
      <c r="I8" s="2">
        <v>655408674</v>
      </c>
    </row>
    <row r="9" spans="1:9" ht="15.75" x14ac:dyDescent="0.25">
      <c r="A9" t="s">
        <v>62</v>
      </c>
      <c r="B9" s="17">
        <v>549938</v>
      </c>
      <c r="C9" s="17">
        <v>30616969</v>
      </c>
      <c r="D9" s="17"/>
      <c r="E9" s="17"/>
      <c r="F9" s="17"/>
      <c r="G9" s="21">
        <v>0</v>
      </c>
      <c r="H9" s="21">
        <v>0</v>
      </c>
    </row>
    <row r="10" spans="1:9" ht="15.75" x14ac:dyDescent="0.25">
      <c r="A10" t="s">
        <v>67</v>
      </c>
      <c r="B10" s="17"/>
      <c r="C10" s="17"/>
      <c r="D10" s="17"/>
      <c r="E10" s="17">
        <v>75167249</v>
      </c>
      <c r="F10" s="17"/>
      <c r="G10" s="21">
        <v>0</v>
      </c>
      <c r="H10" s="21">
        <v>0</v>
      </c>
    </row>
    <row r="11" spans="1:9" ht="15.75" x14ac:dyDescent="0.25">
      <c r="A11" t="s">
        <v>52</v>
      </c>
      <c r="B11" s="17">
        <v>1274390572</v>
      </c>
      <c r="C11" s="17">
        <v>4907039756</v>
      </c>
      <c r="D11" s="17">
        <v>3256802171</v>
      </c>
      <c r="E11" s="17">
        <v>207629864</v>
      </c>
      <c r="F11" s="17"/>
      <c r="G11" s="17">
        <v>0</v>
      </c>
      <c r="H11" s="17">
        <v>0</v>
      </c>
    </row>
    <row r="12" spans="1:9" ht="15.75" x14ac:dyDescent="0.25">
      <c r="A12" t="s">
        <v>18</v>
      </c>
      <c r="B12" s="17">
        <v>4709080125</v>
      </c>
      <c r="C12" s="17">
        <v>4914958933</v>
      </c>
      <c r="D12" s="17">
        <v>5364154708</v>
      </c>
      <c r="E12" s="17">
        <v>6036139963</v>
      </c>
      <c r="F12" s="17">
        <v>6764511325</v>
      </c>
      <c r="G12" s="17">
        <v>7504636420</v>
      </c>
      <c r="H12" s="21">
        <v>8454064733</v>
      </c>
      <c r="I12" s="2">
        <v>9211605860</v>
      </c>
    </row>
    <row r="13" spans="1:9" ht="15.75" x14ac:dyDescent="0.25">
      <c r="A13" t="s">
        <v>19</v>
      </c>
      <c r="B13" s="17">
        <v>804638100</v>
      </c>
      <c r="C13" s="17">
        <v>686985768</v>
      </c>
      <c r="D13" s="17">
        <v>844360472</v>
      </c>
      <c r="E13" s="17">
        <v>879249484</v>
      </c>
      <c r="F13" s="17">
        <v>1071735442</v>
      </c>
      <c r="G13" s="17">
        <v>1938209078</v>
      </c>
      <c r="H13" s="21">
        <v>2891208537</v>
      </c>
      <c r="I13" s="2">
        <v>3013439734</v>
      </c>
    </row>
    <row r="14" spans="1:9" ht="15.75" x14ac:dyDescent="0.25">
      <c r="B14" s="17"/>
      <c r="C14" s="17"/>
      <c r="D14" s="17"/>
      <c r="E14" s="17"/>
      <c r="F14" s="17"/>
      <c r="G14" s="17"/>
      <c r="H14" s="21"/>
    </row>
    <row r="15" spans="1:9" ht="15.75" x14ac:dyDescent="0.25">
      <c r="A15" s="32" t="s">
        <v>82</v>
      </c>
      <c r="B15" s="18">
        <f t="shared" ref="B15:E15" si="1">SUM(B16:B21)</f>
        <v>8248571022</v>
      </c>
      <c r="C15" s="18">
        <f t="shared" si="1"/>
        <v>6946361767</v>
      </c>
      <c r="D15" s="18">
        <f t="shared" si="1"/>
        <v>7499373281</v>
      </c>
      <c r="E15" s="18">
        <f t="shared" si="1"/>
        <v>9732170099</v>
      </c>
      <c r="F15" s="18">
        <f>SUM(F16:F21)</f>
        <v>17063366651</v>
      </c>
      <c r="G15" s="18">
        <f>SUM(G16:G21)</f>
        <v>23175830022</v>
      </c>
      <c r="H15" s="18">
        <f>SUM(H16:H21)</f>
        <v>28441536241</v>
      </c>
      <c r="I15" s="18">
        <f>SUM(I16:I21)</f>
        <v>38411642036</v>
      </c>
    </row>
    <row r="16" spans="1:9" ht="15.75" x14ac:dyDescent="0.25">
      <c r="A16" t="s">
        <v>3</v>
      </c>
      <c r="B16" s="17">
        <v>3178672614</v>
      </c>
      <c r="C16" s="17">
        <v>3091263712</v>
      </c>
      <c r="D16" s="17">
        <v>2737085779</v>
      </c>
      <c r="E16" s="17">
        <v>3310086668</v>
      </c>
      <c r="F16" s="17">
        <v>3694711088</v>
      </c>
      <c r="G16" s="17">
        <v>3730808243</v>
      </c>
      <c r="H16" s="21">
        <v>4432935118</v>
      </c>
      <c r="I16" s="2">
        <v>4596512673</v>
      </c>
    </row>
    <row r="17" spans="1:9" ht="15.75" x14ac:dyDescent="0.25">
      <c r="A17" t="s">
        <v>4</v>
      </c>
      <c r="B17" s="17">
        <v>819002633</v>
      </c>
      <c r="C17" s="17">
        <v>812741029</v>
      </c>
      <c r="D17" s="17">
        <v>766634978</v>
      </c>
      <c r="E17" s="17">
        <v>894543303</v>
      </c>
      <c r="F17" s="17">
        <v>1335829914</v>
      </c>
      <c r="G17" s="17">
        <v>2204014900</v>
      </c>
      <c r="H17" s="21">
        <v>1615544248</v>
      </c>
      <c r="I17" s="2">
        <v>1561818167</v>
      </c>
    </row>
    <row r="18" spans="1:9" ht="15.75" x14ac:dyDescent="0.25">
      <c r="A18" t="s">
        <v>83</v>
      </c>
      <c r="B18" s="17">
        <v>694844720</v>
      </c>
      <c r="C18" s="17">
        <v>952411276</v>
      </c>
      <c r="D18" s="17">
        <v>671749541</v>
      </c>
      <c r="E18" s="17">
        <v>750169066</v>
      </c>
      <c r="F18" s="17">
        <v>1131340560</v>
      </c>
      <c r="G18" s="17">
        <v>1450936735</v>
      </c>
      <c r="H18" s="21">
        <v>2280668747</v>
      </c>
      <c r="I18" s="2">
        <v>2312201184</v>
      </c>
    </row>
    <row r="19" spans="1:9" ht="15.75" x14ac:dyDescent="0.25">
      <c r="A19" t="s">
        <v>5</v>
      </c>
      <c r="B19" s="17">
        <v>1717273322</v>
      </c>
      <c r="C19" s="17">
        <v>1108757914</v>
      </c>
      <c r="D19" s="17">
        <v>1161185776</v>
      </c>
      <c r="E19" s="17">
        <v>885185428</v>
      </c>
      <c r="F19" s="17">
        <v>2378929958</v>
      </c>
      <c r="G19" s="17">
        <v>21386290</v>
      </c>
      <c r="H19" s="21">
        <v>3131975363</v>
      </c>
      <c r="I19" s="2">
        <v>2937071066</v>
      </c>
    </row>
    <row r="20" spans="1:9" ht="15.75" x14ac:dyDescent="0.25">
      <c r="A20" t="s">
        <v>63</v>
      </c>
      <c r="B20" s="17">
        <v>1091148736</v>
      </c>
      <c r="C20" s="17">
        <v>0</v>
      </c>
      <c r="D20" s="17"/>
      <c r="E20" s="17">
        <v>0</v>
      </c>
      <c r="F20" s="17"/>
      <c r="G20" s="17">
        <v>0</v>
      </c>
      <c r="H20" s="21">
        <v>0</v>
      </c>
    </row>
    <row r="21" spans="1:9" ht="15.75" x14ac:dyDescent="0.25">
      <c r="A21" t="s">
        <v>6</v>
      </c>
      <c r="B21" s="17">
        <v>747628997</v>
      </c>
      <c r="C21" s="17">
        <v>981187836</v>
      </c>
      <c r="D21" s="17">
        <v>2162717207</v>
      </c>
      <c r="E21" s="17">
        <v>3892185634</v>
      </c>
      <c r="F21" s="17">
        <v>8522555131</v>
      </c>
      <c r="G21" s="17">
        <v>15768683854</v>
      </c>
      <c r="H21" s="21">
        <v>16980412765</v>
      </c>
      <c r="I21" s="2">
        <v>27004038946</v>
      </c>
    </row>
    <row r="22" spans="1:9" ht="15.75" x14ac:dyDescent="0.25">
      <c r="A22" s="1"/>
      <c r="B22" s="18">
        <f>B6+B15</f>
        <v>24376715644</v>
      </c>
      <c r="C22" s="18">
        <f t="shared" ref="C22:I22" si="2">C6+C15</f>
        <v>27256717384</v>
      </c>
      <c r="D22" s="18">
        <f t="shared" si="2"/>
        <v>31046074531</v>
      </c>
      <c r="E22" s="18">
        <f t="shared" si="2"/>
        <v>35191156263</v>
      </c>
      <c r="F22" s="18">
        <f t="shared" si="2"/>
        <v>44303769450</v>
      </c>
      <c r="G22" s="18">
        <f t="shared" si="2"/>
        <v>52531052249</v>
      </c>
      <c r="H22" s="18">
        <f t="shared" si="2"/>
        <v>61273001535</v>
      </c>
      <c r="I22" s="18">
        <f t="shared" si="2"/>
        <v>72146052574</v>
      </c>
    </row>
    <row r="23" spans="1:9" ht="15.75" x14ac:dyDescent="0.25">
      <c r="B23" s="17"/>
      <c r="C23" s="17"/>
      <c r="D23" s="17"/>
      <c r="E23" s="17"/>
      <c r="F23" s="17"/>
      <c r="G23" s="17"/>
      <c r="H23" s="21"/>
    </row>
    <row r="24" spans="1:9" ht="15.75" x14ac:dyDescent="0.25">
      <c r="A24" s="33" t="s">
        <v>85</v>
      </c>
      <c r="B24" s="17"/>
      <c r="C24" s="17"/>
      <c r="D24" s="17"/>
      <c r="E24" s="17"/>
      <c r="F24" s="17"/>
      <c r="G24" s="17"/>
      <c r="H24" s="21"/>
    </row>
    <row r="25" spans="1:9" ht="15.75" x14ac:dyDescent="0.25">
      <c r="A25" s="34" t="s">
        <v>86</v>
      </c>
      <c r="B25" s="17"/>
      <c r="C25" s="17"/>
      <c r="D25" s="17"/>
      <c r="E25" s="17"/>
      <c r="F25" s="17"/>
      <c r="G25" s="17"/>
      <c r="H25" s="21"/>
    </row>
    <row r="26" spans="1:9" ht="15.75" x14ac:dyDescent="0.25">
      <c r="A26" s="32" t="s">
        <v>13</v>
      </c>
      <c r="B26" s="18">
        <f t="shared" ref="B26:E26" si="3">SUM(B27:B28)</f>
        <v>933965662</v>
      </c>
      <c r="C26" s="18">
        <f t="shared" si="3"/>
        <v>1603367092</v>
      </c>
      <c r="D26" s="18">
        <f t="shared" si="3"/>
        <v>1902585673</v>
      </c>
      <c r="E26" s="18">
        <f t="shared" si="3"/>
        <v>1550505777</v>
      </c>
      <c r="F26" s="18">
        <f>SUM(F27:F28)</f>
        <v>1054498262</v>
      </c>
      <c r="G26" s="18">
        <v>1129233846</v>
      </c>
      <c r="H26" s="18">
        <f>H27+H28</f>
        <v>1231133152</v>
      </c>
      <c r="I26" s="18">
        <f>I27+I28</f>
        <v>1294346873</v>
      </c>
    </row>
    <row r="27" spans="1:9" ht="15.75" x14ac:dyDescent="0.25">
      <c r="A27" s="3" t="s">
        <v>42</v>
      </c>
      <c r="B27" s="18">
        <v>508778060</v>
      </c>
      <c r="C27" s="18">
        <v>1106327183</v>
      </c>
      <c r="D27" s="17">
        <v>1183627923</v>
      </c>
      <c r="E27" s="17">
        <v>659147818</v>
      </c>
      <c r="F27" s="18">
        <v>0</v>
      </c>
      <c r="G27" s="18"/>
      <c r="H27" s="21"/>
    </row>
    <row r="28" spans="1:9" ht="15.75" x14ac:dyDescent="0.25">
      <c r="A28" t="s">
        <v>43</v>
      </c>
      <c r="B28" s="17">
        <v>425187602</v>
      </c>
      <c r="C28" s="17">
        <v>497039909</v>
      </c>
      <c r="D28" s="17">
        <v>718957750</v>
      </c>
      <c r="E28" s="17">
        <v>891357959</v>
      </c>
      <c r="F28" s="17">
        <v>1054498262</v>
      </c>
      <c r="G28" s="17">
        <v>1129233846</v>
      </c>
      <c r="H28" s="21">
        <v>1231133152</v>
      </c>
      <c r="I28" s="2">
        <v>1294346873</v>
      </c>
    </row>
    <row r="29" spans="1:9" ht="15.75" x14ac:dyDescent="0.25">
      <c r="B29" s="17"/>
      <c r="C29" s="17"/>
      <c r="D29" s="17"/>
      <c r="E29" s="17"/>
      <c r="F29" s="17"/>
      <c r="G29" s="17"/>
      <c r="H29" s="21"/>
    </row>
    <row r="30" spans="1:9" ht="15.75" x14ac:dyDescent="0.25">
      <c r="A30" s="32" t="s">
        <v>14</v>
      </c>
      <c r="B30" s="18">
        <f t="shared" ref="B30:F30" si="4">SUM(B31:B35)</f>
        <v>4315390357</v>
      </c>
      <c r="C30" s="18">
        <f t="shared" si="4"/>
        <v>3275407433</v>
      </c>
      <c r="D30" s="18">
        <f t="shared" si="4"/>
        <v>2394537126</v>
      </c>
      <c r="E30" s="18">
        <f t="shared" si="4"/>
        <v>2549018066</v>
      </c>
      <c r="F30" s="18">
        <f t="shared" si="4"/>
        <v>2691182654</v>
      </c>
      <c r="G30" s="18">
        <f>SUM(G31:G35)</f>
        <v>2361444052</v>
      </c>
      <c r="H30" s="18">
        <f>SUM(H31:H35)</f>
        <v>2200400492</v>
      </c>
      <c r="I30" s="18">
        <f>SUM(I31:I35)</f>
        <v>2971088529</v>
      </c>
    </row>
    <row r="31" spans="1:9" ht="15.75" x14ac:dyDescent="0.25">
      <c r="A31" t="s">
        <v>15</v>
      </c>
      <c r="B31" s="17">
        <v>2237495956</v>
      </c>
      <c r="C31" s="17">
        <v>1302048378</v>
      </c>
      <c r="D31" s="17">
        <v>131104817</v>
      </c>
      <c r="E31" s="17">
        <v>0</v>
      </c>
      <c r="F31" s="17">
        <v>2693932</v>
      </c>
      <c r="G31" s="17">
        <v>0</v>
      </c>
      <c r="H31" s="21"/>
    </row>
    <row r="32" spans="1:9" ht="15.75" x14ac:dyDescent="0.25">
      <c r="A32" t="s">
        <v>53</v>
      </c>
      <c r="B32" s="17">
        <v>477141480</v>
      </c>
      <c r="C32" s="17">
        <v>540421336</v>
      </c>
      <c r="D32" s="17">
        <v>461433822</v>
      </c>
      <c r="E32" s="17">
        <v>257154669</v>
      </c>
      <c r="F32" s="17"/>
      <c r="G32" s="17"/>
      <c r="H32" s="21"/>
    </row>
    <row r="33" spans="1:9" ht="15.75" x14ac:dyDescent="0.25">
      <c r="A33" t="s">
        <v>16</v>
      </c>
      <c r="B33" s="17">
        <v>531295427</v>
      </c>
      <c r="C33" s="17">
        <v>7034724</v>
      </c>
      <c r="D33" s="17">
        <v>217855755</v>
      </c>
      <c r="E33" s="17">
        <v>254773030</v>
      </c>
      <c r="F33" s="17">
        <v>693982698</v>
      </c>
      <c r="G33" s="17">
        <v>843937277</v>
      </c>
      <c r="H33" s="21">
        <v>524676136</v>
      </c>
      <c r="I33" s="2">
        <v>716988428</v>
      </c>
    </row>
    <row r="34" spans="1:9" ht="15.75" x14ac:dyDescent="0.25">
      <c r="A34" t="s">
        <v>17</v>
      </c>
      <c r="B34" s="17">
        <v>114515510</v>
      </c>
      <c r="C34" s="17">
        <v>173261777</v>
      </c>
      <c r="D34" s="17">
        <v>20518598</v>
      </c>
      <c r="E34" s="17">
        <v>43002246</v>
      </c>
      <c r="F34" s="17">
        <v>42871218</v>
      </c>
      <c r="G34" s="17">
        <v>27576542</v>
      </c>
      <c r="H34" s="21">
        <v>89665092</v>
      </c>
      <c r="I34" s="2">
        <v>239913331</v>
      </c>
    </row>
    <row r="35" spans="1:9" ht="15.75" x14ac:dyDescent="0.25">
      <c r="A35" t="s">
        <v>84</v>
      </c>
      <c r="B35" s="17">
        <v>954941984</v>
      </c>
      <c r="C35" s="17">
        <v>1252641218</v>
      </c>
      <c r="D35" s="17">
        <v>1563624134</v>
      </c>
      <c r="E35" s="17">
        <v>1994088121</v>
      </c>
      <c r="F35" s="17">
        <v>1951634806</v>
      </c>
      <c r="G35" s="17">
        <v>1489930233</v>
      </c>
      <c r="H35" s="21">
        <v>1586059264</v>
      </c>
      <c r="I35" s="2">
        <v>2014186770</v>
      </c>
    </row>
    <row r="36" spans="1:9" ht="15.75" x14ac:dyDescent="0.25">
      <c r="B36" s="17"/>
      <c r="C36" s="17"/>
      <c r="D36" s="17"/>
      <c r="E36" s="17"/>
      <c r="F36" s="17"/>
      <c r="G36" s="17"/>
      <c r="H36" s="21"/>
    </row>
    <row r="37" spans="1:9" ht="15.75" x14ac:dyDescent="0.25">
      <c r="A37" s="32" t="s">
        <v>87</v>
      </c>
      <c r="B37" s="18">
        <f>SUM(B38:B44)</f>
        <v>19120019851</v>
      </c>
      <c r="C37" s="18">
        <f>SUM(C38:C44)</f>
        <v>22370264441</v>
      </c>
      <c r="D37" s="18">
        <f t="shared" ref="D37:F37" si="5">SUM(D38:D44)</f>
        <v>26739581929</v>
      </c>
      <c r="E37" s="18">
        <f t="shared" si="5"/>
        <v>31093302284</v>
      </c>
      <c r="F37" s="18">
        <f t="shared" si="5"/>
        <v>40557494698</v>
      </c>
      <c r="G37" s="18">
        <f>SUM(G38:G44)</f>
        <v>49027700210</v>
      </c>
      <c r="H37" s="18">
        <f>SUM(H38:H44)</f>
        <v>57816566831</v>
      </c>
      <c r="I37" s="18">
        <f>SUM(I38:I44)</f>
        <v>67880617172</v>
      </c>
    </row>
    <row r="38" spans="1:9" ht="15.75" x14ac:dyDescent="0.25">
      <c r="A38" t="s">
        <v>7</v>
      </c>
      <c r="B38" s="17">
        <v>2648347600</v>
      </c>
      <c r="C38" s="17">
        <v>3707686640</v>
      </c>
      <c r="D38" s="17">
        <v>4819992630</v>
      </c>
      <c r="E38" s="17">
        <v>5542991520</v>
      </c>
      <c r="F38" s="17">
        <v>6235865460</v>
      </c>
      <c r="G38" s="17">
        <v>6859452000</v>
      </c>
      <c r="H38" s="21">
        <v>7373910900</v>
      </c>
      <c r="I38" s="2">
        <v>7890084660</v>
      </c>
    </row>
    <row r="39" spans="1:9" ht="15.75" x14ac:dyDescent="0.25">
      <c r="A39" t="s">
        <v>8</v>
      </c>
      <c r="B39" s="17">
        <v>2035465000</v>
      </c>
      <c r="C39" s="17">
        <v>2035465000</v>
      </c>
      <c r="D39" s="17">
        <v>2035465000</v>
      </c>
      <c r="E39" s="17">
        <v>2035465000</v>
      </c>
      <c r="F39" s="17">
        <v>2035465000</v>
      </c>
      <c r="G39" s="17">
        <v>2035465000</v>
      </c>
      <c r="H39" s="21">
        <v>2035465000</v>
      </c>
      <c r="I39" s="2">
        <v>2035465000</v>
      </c>
    </row>
    <row r="40" spans="1:9" ht="15.75" x14ac:dyDescent="0.25">
      <c r="A40" t="s">
        <v>9</v>
      </c>
      <c r="B40" s="17">
        <v>105878200</v>
      </c>
      <c r="C40" s="17">
        <v>105878200</v>
      </c>
      <c r="D40" s="17">
        <v>105878200</v>
      </c>
      <c r="E40" s="17">
        <v>105878200</v>
      </c>
      <c r="F40" s="17">
        <v>105878200</v>
      </c>
      <c r="G40" s="17">
        <v>105878200</v>
      </c>
      <c r="H40" s="21">
        <v>105878200</v>
      </c>
      <c r="I40" s="2">
        <v>105878200</v>
      </c>
    </row>
    <row r="41" spans="1:9" ht="15.75" x14ac:dyDescent="0.25">
      <c r="A41" t="s">
        <v>10</v>
      </c>
      <c r="B41" s="17">
        <v>449870449</v>
      </c>
      <c r="C41" s="17">
        <v>406231702</v>
      </c>
      <c r="D41" s="17">
        <v>406231702</v>
      </c>
      <c r="E41" s="17">
        <v>0</v>
      </c>
      <c r="F41" s="17">
        <v>301826665</v>
      </c>
      <c r="G41" s="17">
        <v>852508043</v>
      </c>
      <c r="H41" s="21">
        <v>1949557722</v>
      </c>
      <c r="I41" s="2">
        <v>2211743936</v>
      </c>
    </row>
    <row r="42" spans="1:9" ht="15.75" x14ac:dyDescent="0.25">
      <c r="A42" t="s">
        <v>11</v>
      </c>
      <c r="B42" s="17">
        <v>420437468</v>
      </c>
      <c r="C42" s="17">
        <v>313532224</v>
      </c>
      <c r="D42" s="17">
        <v>449255557</v>
      </c>
      <c r="E42" s="17">
        <v>265332813</v>
      </c>
      <c r="F42" s="17">
        <v>266786579</v>
      </c>
      <c r="G42" s="17">
        <v>596561713</v>
      </c>
      <c r="H42" s="21">
        <v>192272252</v>
      </c>
      <c r="I42" s="2">
        <v>145585283</v>
      </c>
    </row>
    <row r="43" spans="1:9" ht="15.75" x14ac:dyDescent="0.25">
      <c r="A43" t="s">
        <v>119</v>
      </c>
      <c r="B43" s="17"/>
      <c r="C43" s="17"/>
      <c r="D43" s="17"/>
      <c r="E43" s="17"/>
      <c r="F43" s="17"/>
      <c r="G43" s="17"/>
      <c r="H43" s="21"/>
      <c r="I43" s="21">
        <v>-939072</v>
      </c>
    </row>
    <row r="44" spans="1:9" ht="15.75" x14ac:dyDescent="0.25">
      <c r="A44" t="s">
        <v>12</v>
      </c>
      <c r="B44" s="17">
        <v>13460021134</v>
      </c>
      <c r="C44" s="17">
        <v>15801470675</v>
      </c>
      <c r="D44" s="17">
        <v>18922758840</v>
      </c>
      <c r="E44" s="17">
        <v>23143634751</v>
      </c>
      <c r="F44" s="17">
        <v>31611672794</v>
      </c>
      <c r="G44" s="17">
        <v>38577835254</v>
      </c>
      <c r="H44" s="21">
        <v>46159482757</v>
      </c>
      <c r="I44" s="2">
        <v>55492799165</v>
      </c>
    </row>
    <row r="45" spans="1:9" ht="15.75" x14ac:dyDescent="0.25">
      <c r="B45" s="17"/>
      <c r="C45" s="17"/>
      <c r="D45" s="17"/>
      <c r="E45" s="17"/>
      <c r="F45" s="17"/>
      <c r="G45" s="17"/>
      <c r="H45" s="21"/>
    </row>
    <row r="46" spans="1:9" ht="15.75" x14ac:dyDescent="0.25">
      <c r="A46" s="32" t="s">
        <v>88</v>
      </c>
      <c r="B46" s="17">
        <v>7339774</v>
      </c>
      <c r="C46" s="17">
        <v>7678418</v>
      </c>
      <c r="D46" s="17">
        <v>9369803</v>
      </c>
      <c r="E46" s="17">
        <v>-1669864</v>
      </c>
      <c r="F46" s="17">
        <v>593836</v>
      </c>
      <c r="G46" s="17">
        <v>12674141</v>
      </c>
      <c r="H46" s="21">
        <v>24901060</v>
      </c>
    </row>
    <row r="47" spans="1:9" ht="15.75" x14ac:dyDescent="0.25">
      <c r="B47" s="17"/>
      <c r="C47" s="17"/>
      <c r="D47" s="17"/>
      <c r="E47" s="17"/>
      <c r="F47" s="17"/>
      <c r="G47" s="17"/>
      <c r="H47" s="21"/>
    </row>
    <row r="48" spans="1:9" ht="15.75" x14ac:dyDescent="0.25">
      <c r="B48" s="17"/>
      <c r="C48" s="17"/>
      <c r="D48" s="17"/>
      <c r="E48" s="17"/>
      <c r="F48" s="17"/>
      <c r="G48" s="17"/>
      <c r="H48" s="21"/>
    </row>
    <row r="49" spans="1:10" ht="15.75" x14ac:dyDescent="0.25">
      <c r="A49" s="1"/>
      <c r="B49" s="18">
        <f t="shared" ref="B49:I49" si="6">B37+B46+B26+B30</f>
        <v>24376715644</v>
      </c>
      <c r="C49" s="18">
        <f t="shared" si="6"/>
        <v>27256717384</v>
      </c>
      <c r="D49" s="18">
        <f t="shared" si="6"/>
        <v>31046074531</v>
      </c>
      <c r="E49" s="18">
        <f t="shared" si="6"/>
        <v>35191156263</v>
      </c>
      <c r="F49" s="18">
        <f t="shared" si="6"/>
        <v>44303769450</v>
      </c>
      <c r="G49" s="18">
        <f t="shared" si="6"/>
        <v>52531052249</v>
      </c>
      <c r="H49" s="18">
        <f t="shared" si="6"/>
        <v>61273001535</v>
      </c>
      <c r="I49" s="18">
        <f t="shared" si="6"/>
        <v>72146052574</v>
      </c>
    </row>
    <row r="50" spans="1:10" ht="15.75" x14ac:dyDescent="0.25">
      <c r="A50" s="1"/>
      <c r="B50" s="18"/>
      <c r="C50" s="18"/>
      <c r="D50" s="18"/>
      <c r="E50" s="18"/>
      <c r="F50" s="18"/>
      <c r="G50" s="18"/>
      <c r="H50" s="21"/>
    </row>
    <row r="51" spans="1:10" ht="15.75" x14ac:dyDescent="0.25">
      <c r="A51" s="1"/>
      <c r="B51" s="18"/>
      <c r="C51" s="18"/>
      <c r="D51" s="18"/>
      <c r="E51" s="18"/>
      <c r="F51" s="18"/>
      <c r="G51" s="18"/>
      <c r="H51" s="21"/>
    </row>
    <row r="52" spans="1:10" ht="15.75" x14ac:dyDescent="0.25">
      <c r="B52" s="17"/>
      <c r="C52" s="17"/>
      <c r="D52" s="17"/>
      <c r="E52" s="17"/>
      <c r="F52" s="17"/>
      <c r="G52" s="17"/>
    </row>
    <row r="53" spans="1:10" ht="15.75" x14ac:dyDescent="0.25">
      <c r="A53" s="35" t="s">
        <v>89</v>
      </c>
      <c r="B53" s="27">
        <f t="shared" ref="B53:I53" si="7">B37/(B38/10)</f>
        <v>72.196035939542071</v>
      </c>
      <c r="C53" s="27">
        <f t="shared" si="7"/>
        <v>60.334830348553943</v>
      </c>
      <c r="D53" s="27">
        <f t="shared" si="7"/>
        <v>55.47639588195802</v>
      </c>
      <c r="E53" s="27">
        <f t="shared" si="7"/>
        <v>56.094803991329215</v>
      </c>
      <c r="F53" s="27">
        <f t="shared" si="7"/>
        <v>65.039079111241762</v>
      </c>
      <c r="G53" s="27">
        <f t="shared" si="7"/>
        <v>71.47466038103336</v>
      </c>
      <c r="H53" s="27">
        <f t="shared" si="7"/>
        <v>78.406923564807386</v>
      </c>
      <c r="I53" s="27">
        <f t="shared" si="7"/>
        <v>86.032812190382757</v>
      </c>
    </row>
    <row r="54" spans="1:10" ht="15.75" x14ac:dyDescent="0.25">
      <c r="A54" s="35" t="s">
        <v>90</v>
      </c>
      <c r="B54" s="6">
        <f>B38/10</f>
        <v>264834760</v>
      </c>
      <c r="C54" s="6">
        <f t="shared" ref="C54:I54" si="8">C38/10</f>
        <v>370768664</v>
      </c>
      <c r="D54" s="6">
        <f t="shared" si="8"/>
        <v>481999263</v>
      </c>
      <c r="E54" s="6">
        <f t="shared" si="8"/>
        <v>554299152</v>
      </c>
      <c r="F54" s="6">
        <f t="shared" si="8"/>
        <v>623586546</v>
      </c>
      <c r="G54" s="6">
        <f t="shared" si="8"/>
        <v>685945200</v>
      </c>
      <c r="H54" s="6">
        <f t="shared" si="8"/>
        <v>737391090</v>
      </c>
      <c r="I54" s="6">
        <f t="shared" si="8"/>
        <v>789008466</v>
      </c>
    </row>
    <row r="55" spans="1:10" ht="15.75" x14ac:dyDescent="0.25">
      <c r="B55" s="6"/>
      <c r="C55" s="6"/>
      <c r="D55" s="6"/>
      <c r="E55" s="6"/>
      <c r="F55" s="6"/>
      <c r="G55" s="6"/>
    </row>
    <row r="56" spans="1:10" ht="15.75" x14ac:dyDescent="0.25">
      <c r="A56" s="1"/>
      <c r="B56" s="7"/>
      <c r="C56" s="7"/>
      <c r="D56" s="7"/>
      <c r="E56" s="7"/>
      <c r="F56" s="7"/>
      <c r="G56" s="7"/>
      <c r="I56" s="26"/>
    </row>
    <row r="57" spans="1:10" ht="15.75" x14ac:dyDescent="0.25">
      <c r="B57" s="6"/>
      <c r="C57" s="6"/>
      <c r="D57" s="6"/>
      <c r="E57" s="6"/>
      <c r="F57" s="6"/>
      <c r="G57" s="6"/>
    </row>
    <row r="58" spans="1:10" ht="15.75" x14ac:dyDescent="0.25">
      <c r="A58" s="1"/>
      <c r="B58" s="7"/>
      <c r="C58" s="7"/>
      <c r="D58" s="7"/>
      <c r="E58" s="7"/>
      <c r="F58" s="7"/>
      <c r="G58" s="7"/>
    </row>
    <row r="59" spans="1:10" ht="15.75" x14ac:dyDescent="0.25">
      <c r="A59" s="1"/>
      <c r="B59" s="7"/>
      <c r="C59" s="7"/>
      <c r="D59" s="7"/>
      <c r="E59" s="7"/>
      <c r="F59" s="7"/>
      <c r="G59" s="7"/>
    </row>
    <row r="60" spans="1:10" ht="15.75" x14ac:dyDescent="0.25">
      <c r="A60" s="3"/>
      <c r="B60" s="6"/>
      <c r="C60" s="6"/>
      <c r="D60" s="6"/>
      <c r="E60" s="7"/>
      <c r="F60" s="6"/>
      <c r="G60" s="6"/>
      <c r="I60" s="4"/>
      <c r="J60" s="4"/>
    </row>
    <row r="61" spans="1:10" ht="15.75" x14ac:dyDescent="0.25">
      <c r="A61" s="3"/>
      <c r="B61" s="6"/>
      <c r="C61" s="6"/>
      <c r="D61" s="6"/>
      <c r="E61" s="6"/>
      <c r="F61" s="6"/>
      <c r="G61" s="6"/>
    </row>
    <row r="62" spans="1:10" ht="15.75" x14ac:dyDescent="0.25">
      <c r="B62" s="6"/>
      <c r="C62" s="6"/>
      <c r="D62" s="6"/>
      <c r="E62" s="6"/>
      <c r="F62" s="6"/>
      <c r="G62" s="8"/>
    </row>
    <row r="63" spans="1:10" ht="15.75" x14ac:dyDescent="0.25">
      <c r="A63" s="1"/>
      <c r="B63" s="7"/>
      <c r="C63" s="7"/>
      <c r="D63" s="7"/>
      <c r="E63" s="7"/>
      <c r="F63" s="7"/>
      <c r="G63" s="7"/>
    </row>
    <row r="64" spans="1:10" ht="15.75" x14ac:dyDescent="0.25">
      <c r="B64" s="6"/>
      <c r="C64" s="6"/>
      <c r="D64" s="6"/>
      <c r="E64" s="6"/>
      <c r="F64" s="6"/>
      <c r="G64" s="8"/>
    </row>
    <row r="65" spans="1:7" ht="15.75" x14ac:dyDescent="0.25">
      <c r="A65" s="1"/>
      <c r="B65" s="7"/>
      <c r="C65" s="7"/>
      <c r="D65" s="7"/>
      <c r="E65" s="7"/>
      <c r="F65" s="7"/>
      <c r="G65" s="7"/>
    </row>
    <row r="66" spans="1:7" ht="15.75" x14ac:dyDescent="0.25">
      <c r="B66" s="6"/>
      <c r="C66" s="6"/>
      <c r="D66" s="6"/>
      <c r="E66" s="6"/>
      <c r="F66" s="6"/>
      <c r="G66" s="8"/>
    </row>
    <row r="67" spans="1:7" ht="15.75" x14ac:dyDescent="0.25">
      <c r="A67" s="1"/>
      <c r="B67" s="7"/>
      <c r="C67" s="7"/>
      <c r="D67" s="7"/>
      <c r="E67" s="7"/>
      <c r="F67" s="7"/>
      <c r="G67" s="7"/>
    </row>
    <row r="68" spans="1:7" ht="15.75" x14ac:dyDescent="0.25">
      <c r="B68" s="6"/>
      <c r="C68" s="6"/>
      <c r="D68" s="6"/>
      <c r="E68" s="6"/>
      <c r="F68" s="6"/>
      <c r="G68" s="6"/>
    </row>
    <row r="69" spans="1:7" ht="15.75" x14ac:dyDescent="0.25">
      <c r="A69" s="3"/>
      <c r="B69" s="6"/>
      <c r="C69" s="6"/>
      <c r="D69" s="6"/>
      <c r="E69" s="6"/>
      <c r="F69" s="6"/>
      <c r="G69" s="8"/>
    </row>
    <row r="70" spans="1:7" ht="15.75" x14ac:dyDescent="0.25">
      <c r="A70" s="3"/>
      <c r="B70" s="5"/>
      <c r="C70" s="5"/>
      <c r="D70" s="5"/>
      <c r="E70" s="6"/>
      <c r="F70" s="6"/>
      <c r="G70" s="9"/>
    </row>
    <row r="71" spans="1:7" ht="15.75" x14ac:dyDescent="0.25">
      <c r="A71" s="1"/>
      <c r="B71" s="7"/>
      <c r="C71" s="7"/>
      <c r="D71" s="7"/>
      <c r="E71" s="7"/>
      <c r="F71" s="7"/>
      <c r="G71" s="7"/>
    </row>
    <row r="72" spans="1:7" ht="15.75" x14ac:dyDescent="0.25">
      <c r="A72" s="3"/>
      <c r="B72" s="6"/>
      <c r="C72" s="6"/>
      <c r="D72" s="6"/>
      <c r="E72" s="6"/>
      <c r="F72" s="6"/>
      <c r="G72" s="6"/>
    </row>
    <row r="73" spans="1:7" ht="15.75" x14ac:dyDescent="0.25">
      <c r="A73" s="1"/>
      <c r="B73" s="7"/>
      <c r="C73" s="7"/>
      <c r="D73" s="7"/>
      <c r="E73" s="7"/>
      <c r="F73" s="7"/>
      <c r="G73" s="7"/>
    </row>
    <row r="74" spans="1:7" ht="15.75" x14ac:dyDescent="0.25">
      <c r="A74" s="1"/>
      <c r="B74" s="7"/>
      <c r="C74" s="7"/>
      <c r="D74" s="7"/>
      <c r="E74" s="7"/>
      <c r="F74" s="7"/>
      <c r="G74" s="7"/>
    </row>
    <row r="75" spans="1:7" ht="15.75" x14ac:dyDescent="0.25">
      <c r="B75" s="11"/>
      <c r="C75" s="11"/>
      <c r="D75" s="11"/>
      <c r="E75" s="11"/>
      <c r="F75" s="11"/>
      <c r="G75" s="11"/>
    </row>
    <row r="76" spans="1:7" ht="15.75" x14ac:dyDescent="0.25">
      <c r="B76" s="5"/>
      <c r="C76" s="5"/>
      <c r="D76" s="5"/>
      <c r="E76" s="5"/>
      <c r="F76" s="5"/>
      <c r="G76" s="5"/>
    </row>
    <row r="77" spans="1:7" ht="15.75" x14ac:dyDescent="0.25">
      <c r="A77" s="1"/>
      <c r="B77" s="5"/>
      <c r="C77" s="5"/>
      <c r="D77" s="5"/>
      <c r="E77" s="5"/>
      <c r="F77" s="5"/>
      <c r="G77" s="5"/>
    </row>
    <row r="78" spans="1:7" ht="15.75" x14ac:dyDescent="0.25">
      <c r="B78" s="5"/>
      <c r="C78" s="5"/>
      <c r="D78" s="5"/>
      <c r="E78" s="5"/>
      <c r="F78" s="5"/>
      <c r="G78" s="5"/>
    </row>
    <row r="79" spans="1:7" ht="15.75" x14ac:dyDescent="0.25">
      <c r="B79" s="6"/>
      <c r="C79" s="6"/>
      <c r="D79" s="6"/>
      <c r="E79" s="6"/>
      <c r="F79" s="6"/>
      <c r="G79" s="6"/>
    </row>
    <row r="80" spans="1:7" ht="15.75" x14ac:dyDescent="0.25">
      <c r="B80" s="6"/>
      <c r="C80" s="6"/>
      <c r="D80" s="6"/>
      <c r="E80" s="6"/>
      <c r="F80" s="6"/>
      <c r="G80" s="6"/>
    </row>
    <row r="81" spans="1:10" ht="15.75" x14ac:dyDescent="0.25">
      <c r="B81" s="7"/>
      <c r="C81" s="7"/>
      <c r="D81" s="7"/>
      <c r="E81" s="7"/>
      <c r="F81" s="7"/>
      <c r="G81" s="7"/>
    </row>
    <row r="82" spans="1:10" ht="15.75" x14ac:dyDescent="0.25">
      <c r="A82" s="1"/>
      <c r="B82" s="5"/>
      <c r="C82" s="5"/>
      <c r="D82" s="5"/>
      <c r="E82" s="5"/>
      <c r="F82" s="5"/>
      <c r="G82" s="5"/>
    </row>
    <row r="83" spans="1:10" ht="15.75" x14ac:dyDescent="0.25">
      <c r="B83" s="6"/>
      <c r="C83" s="6"/>
      <c r="D83" s="6"/>
      <c r="E83" s="6"/>
      <c r="F83" s="6"/>
      <c r="G83" s="6"/>
      <c r="J83" s="2"/>
    </row>
    <row r="84" spans="1:10" ht="15.75" x14ac:dyDescent="0.25">
      <c r="B84" s="6"/>
      <c r="C84" s="6"/>
      <c r="D84" s="6"/>
      <c r="E84" s="6"/>
      <c r="F84" s="6"/>
      <c r="G84" s="6"/>
      <c r="J84" s="2"/>
    </row>
    <row r="85" spans="1:10" ht="15.75" x14ac:dyDescent="0.25">
      <c r="B85" s="6"/>
      <c r="C85" s="6"/>
      <c r="D85" s="6"/>
      <c r="E85" s="6"/>
      <c r="F85" s="6"/>
      <c r="G85" s="6"/>
      <c r="I85" s="2"/>
      <c r="J85" s="2"/>
    </row>
    <row r="86" spans="1:10" ht="15.75" x14ac:dyDescent="0.25">
      <c r="B86" s="6"/>
      <c r="C86" s="6"/>
      <c r="D86" s="6"/>
      <c r="E86" s="5"/>
      <c r="F86" s="6"/>
      <c r="G86" s="6"/>
      <c r="I86" s="2"/>
      <c r="J86" s="2"/>
    </row>
    <row r="87" spans="1:10" ht="15.75" x14ac:dyDescent="0.25">
      <c r="B87" s="6"/>
      <c r="C87" s="6"/>
      <c r="D87" s="6"/>
      <c r="E87" s="6"/>
      <c r="F87" s="6"/>
      <c r="G87" s="6"/>
      <c r="I87" s="2"/>
      <c r="J87" s="2"/>
    </row>
    <row r="88" spans="1:10" ht="15.75" x14ac:dyDescent="0.25">
      <c r="B88" s="6"/>
      <c r="C88" s="6"/>
      <c r="D88" s="6"/>
      <c r="E88" s="6"/>
      <c r="F88" s="6"/>
      <c r="G88" s="6"/>
      <c r="I88" s="2"/>
      <c r="J88" s="2"/>
    </row>
    <row r="89" spans="1:10" ht="15.75" x14ac:dyDescent="0.25">
      <c r="B89" s="6"/>
      <c r="C89" s="6"/>
      <c r="D89" s="6"/>
      <c r="E89" s="6"/>
      <c r="F89" s="6"/>
      <c r="G89" s="6"/>
      <c r="I89" s="2"/>
      <c r="J89" s="2"/>
    </row>
    <row r="90" spans="1:10" ht="15.75" x14ac:dyDescent="0.25">
      <c r="B90" s="6"/>
      <c r="C90" s="6"/>
      <c r="D90" s="6"/>
      <c r="E90" s="6"/>
      <c r="F90" s="6"/>
      <c r="G90" s="6"/>
      <c r="I90" s="2"/>
    </row>
    <row r="91" spans="1:10" ht="15.75" x14ac:dyDescent="0.25">
      <c r="B91" s="7"/>
      <c r="C91" s="7"/>
      <c r="D91" s="7"/>
      <c r="E91" s="7"/>
      <c r="F91" s="7"/>
      <c r="G91" s="7"/>
      <c r="I91" s="2"/>
    </row>
    <row r="92" spans="1:10" ht="15.75" x14ac:dyDescent="0.25">
      <c r="A92" s="1"/>
      <c r="B92" s="7"/>
      <c r="C92" s="7"/>
      <c r="D92" s="7"/>
      <c r="E92" s="7"/>
      <c r="F92" s="7"/>
      <c r="G92" s="7"/>
    </row>
    <row r="93" spans="1:10" ht="15.75" x14ac:dyDescent="0.25">
      <c r="A93" s="1"/>
      <c r="B93" s="5"/>
      <c r="C93" s="5"/>
      <c r="D93" s="5"/>
      <c r="E93" s="5"/>
      <c r="F93" s="5"/>
      <c r="G93" s="5"/>
    </row>
    <row r="94" spans="1:10" ht="15.75" x14ac:dyDescent="0.25">
      <c r="B94" s="6"/>
      <c r="C94" s="6"/>
      <c r="D94" s="6"/>
      <c r="E94" s="6"/>
      <c r="F94" s="6"/>
      <c r="G94" s="6"/>
    </row>
    <row r="95" spans="1:10" ht="15.75" x14ac:dyDescent="0.25">
      <c r="B95" s="6"/>
      <c r="C95" s="6"/>
      <c r="D95" s="6"/>
      <c r="E95" s="6"/>
      <c r="F95" s="6"/>
      <c r="G95" s="6"/>
    </row>
    <row r="96" spans="1:10" ht="15.75" x14ac:dyDescent="0.25">
      <c r="B96" s="6"/>
      <c r="C96" s="6"/>
      <c r="D96" s="6"/>
      <c r="E96" s="6"/>
      <c r="F96" s="6"/>
      <c r="G96" s="6"/>
    </row>
    <row r="97" spans="1:7" ht="15.75" x14ac:dyDescent="0.25">
      <c r="B97" s="6"/>
      <c r="C97" s="6"/>
      <c r="D97" s="5"/>
      <c r="E97" s="5"/>
      <c r="F97" s="5"/>
      <c r="G97" s="6"/>
    </row>
    <row r="98" spans="1:7" ht="15.75" x14ac:dyDescent="0.25">
      <c r="B98" s="6"/>
      <c r="C98" s="6"/>
      <c r="D98" s="5"/>
      <c r="E98" s="5"/>
      <c r="F98" s="5"/>
      <c r="G98" s="6"/>
    </row>
    <row r="99" spans="1:7" ht="15.75" x14ac:dyDescent="0.25">
      <c r="B99" s="6"/>
      <c r="C99" s="6"/>
      <c r="D99" s="6"/>
      <c r="E99" s="6"/>
      <c r="F99" s="5"/>
      <c r="G99" s="6"/>
    </row>
    <row r="100" spans="1:7" ht="15.75" x14ac:dyDescent="0.25">
      <c r="B100" s="6"/>
      <c r="C100" s="6"/>
      <c r="D100" s="6"/>
      <c r="E100" s="6"/>
      <c r="F100" s="6"/>
      <c r="G100" s="6"/>
    </row>
    <row r="101" spans="1:7" ht="15.75" x14ac:dyDescent="0.25">
      <c r="B101" s="6"/>
      <c r="C101" s="6"/>
      <c r="D101" s="6"/>
      <c r="E101" s="6"/>
      <c r="F101" s="5"/>
      <c r="G101" s="6"/>
    </row>
    <row r="102" spans="1:7" ht="15.75" x14ac:dyDescent="0.25">
      <c r="B102" s="6"/>
      <c r="C102" s="6"/>
      <c r="D102" s="6"/>
      <c r="E102" s="5"/>
      <c r="F102" s="5"/>
      <c r="G102" s="6"/>
    </row>
    <row r="103" spans="1:7" ht="15.75" x14ac:dyDescent="0.25">
      <c r="B103" s="6"/>
      <c r="C103" s="6"/>
      <c r="D103" s="6"/>
      <c r="E103" s="5"/>
      <c r="F103" s="6"/>
      <c r="G103" s="6"/>
    </row>
    <row r="104" spans="1:7" ht="15.75" x14ac:dyDescent="0.25">
      <c r="B104" s="6"/>
      <c r="C104" s="6"/>
      <c r="D104" s="6"/>
      <c r="E104" s="5"/>
      <c r="F104" s="6"/>
      <c r="G104" s="6"/>
    </row>
    <row r="105" spans="1:7" ht="15.75" x14ac:dyDescent="0.25">
      <c r="B105" s="6"/>
      <c r="C105" s="6"/>
      <c r="D105" s="6"/>
      <c r="E105" s="5"/>
      <c r="F105" s="6"/>
      <c r="G105" s="6"/>
    </row>
    <row r="106" spans="1:7" ht="15.75" x14ac:dyDescent="0.25">
      <c r="B106" s="6"/>
      <c r="C106" s="6"/>
      <c r="D106" s="6"/>
      <c r="E106" s="5"/>
      <c r="F106" s="6"/>
      <c r="G106" s="6"/>
    </row>
    <row r="107" spans="1:7" ht="15.75" x14ac:dyDescent="0.25">
      <c r="A107" s="3"/>
      <c r="B107" s="6"/>
      <c r="C107" s="6"/>
      <c r="D107" s="6"/>
      <c r="E107" s="5"/>
      <c r="F107" s="6"/>
      <c r="G107" s="6"/>
    </row>
    <row r="108" spans="1:7" ht="15.75" x14ac:dyDescent="0.25">
      <c r="B108" s="6"/>
      <c r="C108" s="6"/>
      <c r="D108" s="6"/>
      <c r="E108" s="6"/>
      <c r="F108" s="6"/>
      <c r="G108" s="6"/>
    </row>
    <row r="109" spans="1:7" ht="15.75" x14ac:dyDescent="0.25">
      <c r="B109" s="6"/>
      <c r="C109" s="6"/>
      <c r="D109" s="6"/>
      <c r="E109" s="5"/>
      <c r="F109" s="6"/>
      <c r="G109" s="5"/>
    </row>
    <row r="110" spans="1:7" ht="15.75" x14ac:dyDescent="0.25">
      <c r="B110" s="6"/>
      <c r="C110" s="6"/>
      <c r="D110" s="6"/>
      <c r="E110" s="5"/>
      <c r="F110" s="6"/>
      <c r="G110" s="5"/>
    </row>
    <row r="111" spans="1:7" ht="15.75" x14ac:dyDescent="0.25">
      <c r="B111" s="6"/>
      <c r="C111" s="6"/>
      <c r="D111" s="6"/>
      <c r="E111" s="6"/>
      <c r="F111" s="6"/>
      <c r="G111" s="5"/>
    </row>
    <row r="112" spans="1:7" ht="15.75" x14ac:dyDescent="0.25">
      <c r="B112" s="5"/>
      <c r="C112" s="6"/>
      <c r="D112" s="5"/>
      <c r="E112" s="5"/>
      <c r="F112" s="6"/>
      <c r="G112" s="6"/>
    </row>
    <row r="113" spans="1:7" ht="15.75" x14ac:dyDescent="0.25">
      <c r="B113" s="5"/>
      <c r="C113" s="5"/>
      <c r="D113" s="6"/>
      <c r="E113" s="6"/>
      <c r="F113" s="6"/>
      <c r="G113" s="5"/>
    </row>
    <row r="114" spans="1:7" ht="15.75" x14ac:dyDescent="0.25">
      <c r="B114" s="6"/>
      <c r="C114" s="6"/>
      <c r="D114" s="6"/>
      <c r="E114" s="6"/>
      <c r="F114" s="6"/>
      <c r="G114" s="5"/>
    </row>
    <row r="115" spans="1:7" ht="15.75" x14ac:dyDescent="0.25">
      <c r="B115" s="6"/>
      <c r="C115" s="6"/>
      <c r="D115" s="6"/>
      <c r="E115" s="6"/>
      <c r="F115" s="6"/>
      <c r="G115" s="6"/>
    </row>
    <row r="116" spans="1:7" ht="15.75" x14ac:dyDescent="0.25">
      <c r="B116" s="6"/>
      <c r="C116" s="6"/>
      <c r="D116" s="6"/>
      <c r="E116" s="6"/>
      <c r="F116" s="6"/>
      <c r="G116" s="6"/>
    </row>
    <row r="117" spans="1:7" ht="15.75" x14ac:dyDescent="0.25">
      <c r="A117" s="1"/>
      <c r="B117" s="7"/>
      <c r="C117" s="7"/>
      <c r="D117" s="7"/>
      <c r="E117" s="7"/>
      <c r="F117" s="7"/>
      <c r="G117" s="7"/>
    </row>
    <row r="118" spans="1:7" ht="15.75" x14ac:dyDescent="0.25">
      <c r="A118" s="1"/>
      <c r="B118" s="5"/>
      <c r="C118" s="5"/>
      <c r="D118" s="5"/>
      <c r="E118" s="5"/>
      <c r="F118" s="5"/>
      <c r="G118" s="5"/>
    </row>
    <row r="119" spans="1:7" ht="15.75" x14ac:dyDescent="0.25">
      <c r="A119" s="3"/>
      <c r="B119" s="6"/>
      <c r="C119" s="6"/>
      <c r="D119" s="6"/>
      <c r="E119" s="5"/>
      <c r="F119" s="6"/>
      <c r="G119" s="5"/>
    </row>
    <row r="120" spans="1:7" ht="15.75" x14ac:dyDescent="0.25">
      <c r="B120" s="6"/>
      <c r="C120" s="6"/>
      <c r="D120" s="6"/>
      <c r="E120" s="6"/>
      <c r="F120" s="6"/>
      <c r="G120" s="5"/>
    </row>
    <row r="121" spans="1:7" ht="15.75" x14ac:dyDescent="0.25">
      <c r="B121" s="6"/>
      <c r="C121" s="6"/>
      <c r="D121" s="6"/>
      <c r="E121" s="6"/>
      <c r="F121" s="6"/>
      <c r="G121" s="5"/>
    </row>
    <row r="122" spans="1:7" ht="15.75" x14ac:dyDescent="0.25">
      <c r="B122" s="6"/>
      <c r="C122" s="6"/>
      <c r="D122" s="6"/>
      <c r="E122" s="6"/>
      <c r="F122" s="6"/>
      <c r="G122" s="6"/>
    </row>
    <row r="123" spans="1:7" ht="15.75" x14ac:dyDescent="0.25">
      <c r="A123" s="1"/>
      <c r="B123" s="7"/>
      <c r="C123" s="7"/>
      <c r="D123" s="7"/>
      <c r="E123" s="7"/>
      <c r="F123" s="7"/>
      <c r="G123" s="7"/>
    </row>
    <row r="124" spans="1:7" ht="15.75" x14ac:dyDescent="0.25">
      <c r="A124" s="1"/>
      <c r="B124" s="5"/>
      <c r="C124" s="5"/>
      <c r="D124" s="5"/>
      <c r="E124" s="5"/>
      <c r="F124" s="6"/>
      <c r="G124" s="7"/>
    </row>
    <row r="125" spans="1:7" ht="15.75" x14ac:dyDescent="0.25">
      <c r="B125" s="6"/>
      <c r="C125" s="6"/>
      <c r="D125" s="6"/>
      <c r="E125" s="6"/>
      <c r="F125" s="6"/>
      <c r="G125" s="6"/>
    </row>
    <row r="126" spans="1:7" ht="15.75" x14ac:dyDescent="0.25">
      <c r="B126" s="6"/>
      <c r="C126" s="6"/>
      <c r="D126" s="6"/>
      <c r="E126" s="6"/>
      <c r="F126" s="6"/>
      <c r="G126" s="6"/>
    </row>
    <row r="127" spans="1:7" ht="16.5" thickBot="1" x14ac:dyDescent="0.3">
      <c r="B127" s="10"/>
      <c r="C127" s="10"/>
      <c r="D127" s="10"/>
      <c r="E127" s="10"/>
      <c r="F127" s="10"/>
      <c r="G127" s="10"/>
    </row>
    <row r="128" spans="1:7" ht="15.75" thickTop="1" x14ac:dyDescent="0.25"/>
    <row r="129" spans="1:7" ht="15.75" x14ac:dyDescent="0.25">
      <c r="A129" s="1"/>
      <c r="B129" s="14"/>
      <c r="C129" s="14"/>
      <c r="D129" s="14"/>
      <c r="E129" s="14"/>
      <c r="F129" s="7"/>
      <c r="G129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pane xSplit="1" ySplit="4" topLeftCell="D5" activePane="bottomRight" state="frozen"/>
      <selection pane="topRight" activeCell="B1" sqref="B1"/>
      <selection pane="bottomLeft" activeCell="A4" sqref="A4"/>
      <selection pane="bottomRight" activeCell="K4" sqref="K4"/>
    </sheetView>
  </sheetViews>
  <sheetFormatPr defaultRowHeight="15" x14ac:dyDescent="0.25"/>
  <cols>
    <col min="1" max="1" width="36.85546875" bestFit="1" customWidth="1"/>
    <col min="2" max="2" width="19.42578125" customWidth="1"/>
    <col min="3" max="5" width="19.42578125" bestFit="1" customWidth="1"/>
    <col min="6" max="6" width="20.5703125" bestFit="1" customWidth="1"/>
    <col min="7" max="8" width="19.42578125" bestFit="1" customWidth="1"/>
    <col min="9" max="9" width="18.85546875" customWidth="1"/>
  </cols>
  <sheetData>
    <row r="1" spans="1:9" ht="18.75" x14ac:dyDescent="0.3">
      <c r="A1" s="13" t="s">
        <v>0</v>
      </c>
      <c r="B1" s="26"/>
      <c r="C1" s="26"/>
      <c r="D1" s="26"/>
      <c r="E1" s="26"/>
      <c r="F1" s="26"/>
      <c r="G1" s="26"/>
    </row>
    <row r="2" spans="1:9" s="15" customFormat="1" ht="15.75" x14ac:dyDescent="0.25">
      <c r="A2" s="23" t="s">
        <v>91</v>
      </c>
      <c r="B2" s="26"/>
      <c r="C2" s="26"/>
      <c r="D2" s="26"/>
      <c r="E2" s="26"/>
      <c r="F2" s="26"/>
      <c r="G2" s="26"/>
    </row>
    <row r="3" spans="1:9" s="15" customFormat="1" ht="15.75" x14ac:dyDescent="0.25">
      <c r="A3" s="23" t="s">
        <v>79</v>
      </c>
      <c r="B3" s="26"/>
      <c r="C3" s="26"/>
      <c r="D3" s="26"/>
      <c r="E3" s="26"/>
      <c r="F3" s="26"/>
      <c r="G3" s="26"/>
    </row>
    <row r="4" spans="1:9" ht="15.75" x14ac:dyDescent="0.25">
      <c r="B4" s="12">
        <v>2012</v>
      </c>
      <c r="C4" s="12">
        <v>2013</v>
      </c>
      <c r="D4" s="12">
        <v>2014</v>
      </c>
      <c r="E4" s="12">
        <v>2015</v>
      </c>
      <c r="F4" s="25" t="s">
        <v>72</v>
      </c>
      <c r="G4" s="12">
        <v>2017</v>
      </c>
      <c r="H4" s="12">
        <v>2018</v>
      </c>
      <c r="I4" s="12">
        <v>2019</v>
      </c>
    </row>
    <row r="5" spans="1:9" ht="15.75" x14ac:dyDescent="0.25">
      <c r="A5" s="35" t="s">
        <v>92</v>
      </c>
      <c r="B5" s="18">
        <v>19798082092</v>
      </c>
      <c r="C5" s="18">
        <v>20202005922</v>
      </c>
      <c r="D5" s="18">
        <v>23268413217</v>
      </c>
      <c r="E5" s="18">
        <v>26684573116</v>
      </c>
      <c r="F5" s="18">
        <v>40423958859</v>
      </c>
      <c r="G5" s="18">
        <v>36543140106</v>
      </c>
      <c r="H5" s="18">
        <v>39653831638</v>
      </c>
      <c r="I5" s="38">
        <v>44033634269</v>
      </c>
    </row>
    <row r="6" spans="1:9" ht="15.75" x14ac:dyDescent="0.25">
      <c r="A6" t="s">
        <v>93</v>
      </c>
      <c r="B6" s="17">
        <v>11907772974</v>
      </c>
      <c r="C6" s="17">
        <v>11404574196</v>
      </c>
      <c r="D6" s="17">
        <v>12960738683</v>
      </c>
      <c r="E6" s="17">
        <v>14942870155</v>
      </c>
      <c r="F6" s="17">
        <v>20957265251</v>
      </c>
      <c r="G6" s="17">
        <v>18274858914</v>
      </c>
      <c r="H6" s="21">
        <v>20089819913</v>
      </c>
      <c r="I6" s="2">
        <v>22091384351</v>
      </c>
    </row>
    <row r="7" spans="1:9" ht="15.75" x14ac:dyDescent="0.25">
      <c r="A7" s="35" t="s">
        <v>20</v>
      </c>
      <c r="B7" s="18">
        <f>B5-B6</f>
        <v>7890309118</v>
      </c>
      <c r="C7" s="18">
        <f t="shared" ref="C7:I7" si="0">C5-C6</f>
        <v>8797431726</v>
      </c>
      <c r="D7" s="18">
        <f t="shared" si="0"/>
        <v>10307674534</v>
      </c>
      <c r="E7" s="18">
        <f t="shared" si="0"/>
        <v>11741702961</v>
      </c>
      <c r="F7" s="18">
        <f t="shared" si="0"/>
        <v>19466693608</v>
      </c>
      <c r="G7" s="18">
        <f t="shared" si="0"/>
        <v>18268281192</v>
      </c>
      <c r="H7" s="18">
        <f t="shared" si="0"/>
        <v>19564011725</v>
      </c>
      <c r="I7" s="18">
        <f t="shared" si="0"/>
        <v>21942249918</v>
      </c>
    </row>
    <row r="8" spans="1:9" ht="15.75" x14ac:dyDescent="0.25">
      <c r="A8" s="35" t="s">
        <v>94</v>
      </c>
      <c r="B8" s="18">
        <f t="shared" ref="B8:E8" si="1">SUM(B9:B11)</f>
        <v>3739386892</v>
      </c>
      <c r="C8" s="18">
        <f t="shared" si="1"/>
        <v>4065379888</v>
      </c>
      <c r="D8" s="18">
        <v>-4340021264</v>
      </c>
      <c r="E8" s="18">
        <f t="shared" si="1"/>
        <v>4692091383</v>
      </c>
      <c r="F8" s="18">
        <f>SUM(F9:F11)</f>
        <v>6551061664</v>
      </c>
      <c r="G8" s="18">
        <f>SUM(G9:G11)</f>
        <v>5972216599</v>
      </c>
      <c r="H8" s="18">
        <f>SUM(H9:H11)</f>
        <v>6783069126</v>
      </c>
      <c r="I8" s="18">
        <f>SUM(I9:I11)</f>
        <v>7799800561</v>
      </c>
    </row>
    <row r="9" spans="1:9" ht="15.75" x14ac:dyDescent="0.25">
      <c r="A9" s="3" t="s">
        <v>28</v>
      </c>
      <c r="B9" s="17">
        <v>2552782520</v>
      </c>
      <c r="C9" s="17">
        <v>2965919911</v>
      </c>
      <c r="D9" s="17">
        <v>3431938716</v>
      </c>
      <c r="E9" s="18">
        <v>3757838863</v>
      </c>
      <c r="F9" s="17">
        <v>5444568339</v>
      </c>
      <c r="G9" s="17">
        <v>5056851926</v>
      </c>
      <c r="H9" s="21">
        <v>5751408276</v>
      </c>
      <c r="I9" s="17">
        <v>6603747456</v>
      </c>
    </row>
    <row r="10" spans="1:9" ht="15.75" x14ac:dyDescent="0.25">
      <c r="A10" s="3" t="s">
        <v>21</v>
      </c>
      <c r="B10" s="17">
        <v>721989831</v>
      </c>
      <c r="C10" s="17">
        <v>742308234</v>
      </c>
      <c r="D10" s="17">
        <v>730951152</v>
      </c>
      <c r="E10" s="17">
        <v>775638213</v>
      </c>
      <c r="F10" s="17">
        <v>1087039796</v>
      </c>
      <c r="G10" s="17">
        <v>915210284</v>
      </c>
      <c r="H10" s="21">
        <v>1031567251</v>
      </c>
      <c r="I10" s="17">
        <v>1195957909</v>
      </c>
    </row>
    <row r="11" spans="1:9" ht="15.75" x14ac:dyDescent="0.25">
      <c r="A11" t="s">
        <v>22</v>
      </c>
      <c r="B11" s="17">
        <v>464614541</v>
      </c>
      <c r="C11" s="17">
        <v>357151743</v>
      </c>
      <c r="D11" s="17">
        <v>-177131396</v>
      </c>
      <c r="E11" s="17">
        <v>158614307</v>
      </c>
      <c r="F11" s="17">
        <v>19453529</v>
      </c>
      <c r="G11" s="19">
        <v>154389</v>
      </c>
      <c r="H11" s="21">
        <v>93599</v>
      </c>
      <c r="I11" s="39">
        <v>95196</v>
      </c>
    </row>
    <row r="12" spans="1:9" ht="15.75" x14ac:dyDescent="0.25">
      <c r="A12" s="35" t="s">
        <v>95</v>
      </c>
      <c r="B12" s="18">
        <f>B7-B8</f>
        <v>4150922226</v>
      </c>
      <c r="C12" s="18">
        <f t="shared" ref="C12:I12" si="2">C7-C8</f>
        <v>4732051838</v>
      </c>
      <c r="D12" s="18">
        <f t="shared" si="2"/>
        <v>14647695798</v>
      </c>
      <c r="E12" s="18">
        <f t="shared" si="2"/>
        <v>7049611578</v>
      </c>
      <c r="F12" s="18">
        <f t="shared" si="2"/>
        <v>12915631944</v>
      </c>
      <c r="G12" s="18">
        <f t="shared" si="2"/>
        <v>12296064593</v>
      </c>
      <c r="H12" s="18">
        <f t="shared" si="2"/>
        <v>12780942599</v>
      </c>
      <c r="I12" s="18">
        <f t="shared" si="2"/>
        <v>14142449357</v>
      </c>
    </row>
    <row r="13" spans="1:9" ht="15.75" x14ac:dyDescent="0.25">
      <c r="A13" s="36" t="s">
        <v>96</v>
      </c>
      <c r="B13" s="18"/>
      <c r="C13" s="18"/>
      <c r="D13" s="18"/>
      <c r="E13" s="18"/>
      <c r="F13" s="18"/>
      <c r="G13" s="18"/>
      <c r="H13" s="18"/>
    </row>
    <row r="14" spans="1:9" ht="15.75" x14ac:dyDescent="0.25">
      <c r="A14" t="s">
        <v>23</v>
      </c>
      <c r="B14" s="17">
        <v>419629753</v>
      </c>
      <c r="C14" s="17">
        <v>377846808</v>
      </c>
      <c r="D14" s="17">
        <v>245133874</v>
      </c>
      <c r="E14" s="17">
        <v>293730506</v>
      </c>
      <c r="F14" s="17">
        <v>759699382</v>
      </c>
      <c r="G14" s="19">
        <v>1093575634</v>
      </c>
      <c r="H14" s="21">
        <v>1768094011</v>
      </c>
      <c r="I14" s="39">
        <v>2310360094</v>
      </c>
    </row>
    <row r="15" spans="1:9" ht="15.75" x14ac:dyDescent="0.25">
      <c r="A15" s="35" t="s">
        <v>97</v>
      </c>
      <c r="B15" s="18">
        <f t="shared" ref="B15:F15" si="3">SUM(B12:B14)</f>
        <v>4570551979</v>
      </c>
      <c r="C15" s="18">
        <f t="shared" si="3"/>
        <v>5109898646</v>
      </c>
      <c r="D15" s="18">
        <f t="shared" si="3"/>
        <v>14892829672</v>
      </c>
      <c r="E15" s="18">
        <f t="shared" si="3"/>
        <v>7343342084</v>
      </c>
      <c r="F15" s="18">
        <f t="shared" si="3"/>
        <v>13675331326</v>
      </c>
      <c r="G15" s="20">
        <f>SUM(G12:G14)</f>
        <v>13389640227</v>
      </c>
      <c r="H15" s="20">
        <f>SUM(H12:H14)</f>
        <v>14549036610</v>
      </c>
      <c r="I15" s="20">
        <f>SUM(I12:I14)</f>
        <v>16452809451</v>
      </c>
    </row>
    <row r="16" spans="1:9" ht="15.75" x14ac:dyDescent="0.25">
      <c r="A16" t="s">
        <v>24</v>
      </c>
      <c r="B16" s="17">
        <v>220479798</v>
      </c>
      <c r="C16" s="17">
        <v>246729864</v>
      </c>
      <c r="D16" s="17">
        <v>300438842</v>
      </c>
      <c r="E16" s="17">
        <v>379795062</v>
      </c>
      <c r="F16" s="17">
        <v>657734060</v>
      </c>
      <c r="G16" s="19">
        <v>646577651</v>
      </c>
      <c r="H16" s="21">
        <v>701097850</v>
      </c>
      <c r="I16" s="39">
        <v>791921561</v>
      </c>
    </row>
    <row r="17" spans="1:11" ht="15.75" x14ac:dyDescent="0.25">
      <c r="A17" s="35" t="s">
        <v>98</v>
      </c>
      <c r="B17" s="18">
        <f>B15-B16</f>
        <v>4350072181</v>
      </c>
      <c r="C17" s="18">
        <f t="shared" ref="C17:I17" si="4">C15-C16</f>
        <v>4863168782</v>
      </c>
      <c r="D17" s="18">
        <f t="shared" si="4"/>
        <v>14592390830</v>
      </c>
      <c r="E17" s="18">
        <f t="shared" si="4"/>
        <v>6963547022</v>
      </c>
      <c r="F17" s="18">
        <f t="shared" si="4"/>
        <v>13017597266</v>
      </c>
      <c r="G17" s="18">
        <f t="shared" si="4"/>
        <v>12743062576</v>
      </c>
      <c r="H17" s="18">
        <f t="shared" si="4"/>
        <v>13847938760</v>
      </c>
      <c r="I17" s="18">
        <f t="shared" si="4"/>
        <v>15660887890</v>
      </c>
    </row>
    <row r="18" spans="1:11" ht="15.75" x14ac:dyDescent="0.25">
      <c r="A18" s="32" t="s">
        <v>99</v>
      </c>
      <c r="B18" s="18"/>
      <c r="C18" s="18"/>
      <c r="D18" s="18"/>
      <c r="E18" s="18"/>
      <c r="F18" s="18"/>
      <c r="G18" s="18"/>
      <c r="H18" s="18"/>
    </row>
    <row r="19" spans="1:11" ht="15.75" x14ac:dyDescent="0.25">
      <c r="A19" t="s">
        <v>25</v>
      </c>
      <c r="B19" s="17">
        <v>-1102730091</v>
      </c>
      <c r="C19" s="17">
        <v>-1237851545</v>
      </c>
      <c r="D19" s="17">
        <v>-1518801391</v>
      </c>
      <c r="E19" s="17">
        <v>-1679877193</v>
      </c>
      <c r="F19" s="17">
        <v>-2935192288</v>
      </c>
      <c r="G19" s="19">
        <v>-2949150787</v>
      </c>
      <c r="H19" s="21">
        <v>-3255148172</v>
      </c>
      <c r="I19" s="39">
        <v>-3876979330</v>
      </c>
    </row>
    <row r="20" spans="1:11" ht="15.75" x14ac:dyDescent="0.25">
      <c r="A20" s="3" t="s">
        <v>26</v>
      </c>
      <c r="B20" s="17">
        <v>-122322098</v>
      </c>
      <c r="C20" s="17">
        <v>-71852307</v>
      </c>
      <c r="D20" s="17">
        <v>-142966048</v>
      </c>
      <c r="E20" s="17">
        <v>-172400209</v>
      </c>
      <c r="F20" s="17">
        <v>-238307552</v>
      </c>
      <c r="G20" s="19">
        <v>-74735584</v>
      </c>
      <c r="H20" s="21">
        <v>-101899306</v>
      </c>
      <c r="I20" s="39">
        <v>-63213721</v>
      </c>
    </row>
    <row r="21" spans="1:11" ht="15.75" x14ac:dyDescent="0.25">
      <c r="A21" s="3" t="s">
        <v>44</v>
      </c>
      <c r="B21" s="17"/>
      <c r="C21" s="17"/>
      <c r="D21" s="17"/>
      <c r="E21" s="17">
        <v>75167249</v>
      </c>
      <c r="F21" s="17">
        <v>-301826665</v>
      </c>
      <c r="G21" s="19">
        <v>0</v>
      </c>
      <c r="H21" s="19">
        <v>0</v>
      </c>
    </row>
    <row r="22" spans="1:11" ht="15.75" x14ac:dyDescent="0.25">
      <c r="A22" s="35" t="s">
        <v>101</v>
      </c>
      <c r="B22" s="18">
        <f t="shared" ref="B22:E22" si="5">SUM(B17:B21)</f>
        <v>3125019992</v>
      </c>
      <c r="C22" s="18">
        <f t="shared" si="5"/>
        <v>3553464930</v>
      </c>
      <c r="D22" s="18">
        <f t="shared" si="5"/>
        <v>12930623391</v>
      </c>
      <c r="E22" s="18">
        <f t="shared" si="5"/>
        <v>5186436869</v>
      </c>
      <c r="F22" s="18">
        <f>SUM(F17:F21)</f>
        <v>9542270761</v>
      </c>
      <c r="G22" s="18">
        <f>SUM(G17:G20)</f>
        <v>9719176205</v>
      </c>
      <c r="H22" s="18">
        <f>SUM(H17:H20)</f>
        <v>10490891282</v>
      </c>
      <c r="I22" s="18">
        <f>SUM(I17:I20)</f>
        <v>11720694839</v>
      </c>
    </row>
    <row r="23" spans="1:11" ht="15.75" x14ac:dyDescent="0.25">
      <c r="A23" s="3" t="s">
        <v>27</v>
      </c>
      <c r="B23" s="17">
        <v>495041624</v>
      </c>
      <c r="C23" s="17">
        <v>575807315</v>
      </c>
      <c r="D23" s="17">
        <v>695624299</v>
      </c>
      <c r="E23" s="17">
        <v>795199468</v>
      </c>
      <c r="F23" s="17">
        <v>1175850567</v>
      </c>
      <c r="G23" s="17">
        <v>928615539</v>
      </c>
      <c r="H23" s="21">
        <v>1115299919</v>
      </c>
      <c r="I23" s="17">
        <v>931706302</v>
      </c>
    </row>
    <row r="24" spans="1:11" ht="15.75" x14ac:dyDescent="0.25">
      <c r="A24" s="35" t="s">
        <v>100</v>
      </c>
      <c r="B24" s="18">
        <f t="shared" ref="B24:F24" si="6">SUM(B22:B23)</f>
        <v>3620061616</v>
      </c>
      <c r="C24" s="18">
        <f t="shared" si="6"/>
        <v>4129272245</v>
      </c>
      <c r="D24" s="18">
        <f t="shared" si="6"/>
        <v>13626247690</v>
      </c>
      <c r="E24" s="18">
        <f t="shared" si="6"/>
        <v>5981636337</v>
      </c>
      <c r="F24" s="18">
        <f t="shared" si="6"/>
        <v>10718121328</v>
      </c>
      <c r="G24" s="18">
        <f>SUM(G22:G23)</f>
        <v>10647791744</v>
      </c>
      <c r="H24" s="18">
        <f>SUM(H22:H23)</f>
        <v>11606191201</v>
      </c>
      <c r="I24" s="18">
        <f>SUM(I22:I23)</f>
        <v>12652401141</v>
      </c>
    </row>
    <row r="25" spans="1:11" ht="15.75" x14ac:dyDescent="0.25">
      <c r="A25" s="1"/>
      <c r="B25" s="27"/>
      <c r="C25" s="27"/>
      <c r="D25" s="27"/>
      <c r="E25" s="27"/>
      <c r="F25" s="27"/>
      <c r="G25" s="27"/>
      <c r="K25" s="40"/>
    </row>
    <row r="26" spans="1:11" x14ac:dyDescent="0.25">
      <c r="A26" s="1"/>
      <c r="B26" s="21"/>
      <c r="C26" s="21"/>
      <c r="D26" s="21"/>
      <c r="E26" s="21"/>
      <c r="F26" s="21"/>
      <c r="G26" s="21"/>
    </row>
    <row r="27" spans="1:11" x14ac:dyDescent="0.25">
      <c r="A27" s="35" t="s">
        <v>102</v>
      </c>
      <c r="B27" s="16">
        <f>B22/('1'!B38/10)</f>
        <v>11.799886057253209</v>
      </c>
      <c r="C27" s="16">
        <f>C22/('1'!C38/10)</f>
        <v>9.5840486940395806</v>
      </c>
      <c r="D27" s="16">
        <f>D22/('1'!D38/10)</f>
        <v>26.827060503202471</v>
      </c>
      <c r="E27" s="16">
        <f>E24/('1'!E38/10)</f>
        <v>10.791350330263541</v>
      </c>
      <c r="F27" s="16">
        <f>F24/('1'!F38/10)</f>
        <v>17.187864935110387</v>
      </c>
      <c r="G27" s="16">
        <f>G24/('1'!G38/10)</f>
        <v>15.522802322984402</v>
      </c>
      <c r="H27" s="16">
        <f>H24/('1'!H38/10)</f>
        <v>15.739532736963231</v>
      </c>
      <c r="I27" s="16">
        <f>I24/('1'!I38/10)</f>
        <v>16.035824311421266</v>
      </c>
    </row>
    <row r="28" spans="1:11" x14ac:dyDescent="0.25">
      <c r="A28" s="36" t="s">
        <v>103</v>
      </c>
      <c r="B28" s="2">
        <f>'1'!B54</f>
        <v>264834760</v>
      </c>
      <c r="C28" s="2">
        <f>'1'!C54</f>
        <v>370768664</v>
      </c>
      <c r="D28" s="2">
        <f>'1'!D54</f>
        <v>481999263</v>
      </c>
      <c r="E28" s="2">
        <f>'1'!E54</f>
        <v>554299152</v>
      </c>
      <c r="F28" s="2">
        <f>'1'!F54</f>
        <v>623586546</v>
      </c>
      <c r="G28" s="2">
        <f>'1'!G54</f>
        <v>685945200</v>
      </c>
      <c r="H28" s="2">
        <f>'1'!H54</f>
        <v>737391090</v>
      </c>
      <c r="I28" s="2">
        <f>'1'!I54</f>
        <v>789008466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workbookViewId="0">
      <pane xSplit="1" ySplit="4" topLeftCell="F5" activePane="bottomRight" state="frozen"/>
      <selection pane="topRight" activeCell="B1" sqref="B1"/>
      <selection pane="bottomLeft" activeCell="A4" sqref="A4"/>
      <selection pane="bottomRight" activeCell="O13" sqref="O13"/>
    </sheetView>
  </sheetViews>
  <sheetFormatPr defaultRowHeight="15" x14ac:dyDescent="0.25"/>
  <cols>
    <col min="1" max="1" width="36.140625" bestFit="1" customWidth="1"/>
    <col min="2" max="5" width="20.42578125" bestFit="1" customWidth="1"/>
    <col min="6" max="6" width="22.28515625" bestFit="1" customWidth="1"/>
    <col min="7" max="8" width="20.42578125" bestFit="1" customWidth="1"/>
    <col min="9" max="9" width="23.140625" customWidth="1"/>
  </cols>
  <sheetData>
    <row r="1" spans="1:9" ht="18.75" x14ac:dyDescent="0.3">
      <c r="A1" s="13" t="s">
        <v>0</v>
      </c>
    </row>
    <row r="2" spans="1:9" s="15" customFormat="1" ht="15.75" x14ac:dyDescent="0.25">
      <c r="A2" s="23" t="s">
        <v>104</v>
      </c>
      <c r="B2" s="22"/>
      <c r="C2" s="22"/>
      <c r="D2" s="22"/>
      <c r="E2" s="22"/>
      <c r="F2" s="22"/>
      <c r="G2" s="22"/>
    </row>
    <row r="3" spans="1:9" s="15" customFormat="1" ht="15.75" x14ac:dyDescent="0.25">
      <c r="A3" s="23" t="s">
        <v>79</v>
      </c>
      <c r="B3" s="22"/>
      <c r="C3" s="22"/>
      <c r="D3" s="22"/>
      <c r="E3" s="22"/>
      <c r="F3" s="22"/>
      <c r="G3" s="22"/>
    </row>
    <row r="4" spans="1:9" ht="15.75" x14ac:dyDescent="0.25">
      <c r="B4" s="24">
        <v>2012</v>
      </c>
      <c r="C4" s="24">
        <v>2013</v>
      </c>
      <c r="D4" s="24">
        <v>2014</v>
      </c>
      <c r="E4" s="24">
        <v>2015</v>
      </c>
      <c r="F4" s="25" t="s">
        <v>71</v>
      </c>
      <c r="G4" s="24">
        <v>2017</v>
      </c>
      <c r="H4" s="24">
        <v>2018</v>
      </c>
      <c r="I4" s="24">
        <v>2019</v>
      </c>
    </row>
    <row r="5" spans="1:9" ht="15.75" x14ac:dyDescent="0.25">
      <c r="A5" s="35" t="s">
        <v>105</v>
      </c>
      <c r="B5" s="17"/>
      <c r="C5" s="17"/>
      <c r="D5" s="17"/>
      <c r="E5" s="17"/>
      <c r="F5" s="17"/>
      <c r="G5" s="17"/>
      <c r="H5" s="21"/>
      <c r="I5" s="21"/>
    </row>
    <row r="6" spans="1:9" ht="15.75" x14ac:dyDescent="0.25">
      <c r="A6" t="s">
        <v>29</v>
      </c>
      <c r="B6" s="17">
        <v>23284757748</v>
      </c>
      <c r="C6" s="17">
        <v>23297552825</v>
      </c>
      <c r="D6" s="17">
        <v>27027953588</v>
      </c>
      <c r="E6" s="17">
        <v>30648924570</v>
      </c>
      <c r="F6" s="17">
        <v>36472664737</v>
      </c>
      <c r="G6" s="17">
        <v>41454805384</v>
      </c>
      <c r="H6" s="21">
        <v>46195703039</v>
      </c>
      <c r="I6" s="21">
        <v>51074051570</v>
      </c>
    </row>
    <row r="7" spans="1:9" ht="15.75" x14ac:dyDescent="0.25">
      <c r="A7" t="s">
        <v>77</v>
      </c>
      <c r="B7" s="17"/>
      <c r="C7" s="17"/>
      <c r="D7" s="17"/>
      <c r="E7" s="17"/>
      <c r="F7" s="17"/>
      <c r="G7" s="17"/>
      <c r="H7" s="21">
        <v>83957932</v>
      </c>
      <c r="I7" s="21">
        <v>4868172</v>
      </c>
    </row>
    <row r="8" spans="1:9" ht="15.75" x14ac:dyDescent="0.25">
      <c r="A8" t="s">
        <v>106</v>
      </c>
      <c r="B8" s="17">
        <v>165078544</v>
      </c>
      <c r="C8" s="17">
        <v>59900384</v>
      </c>
      <c r="D8" s="17">
        <v>45699479</v>
      </c>
      <c r="E8" s="17">
        <v>73472592</v>
      </c>
      <c r="F8" s="17">
        <v>120830096</v>
      </c>
      <c r="G8" s="17">
        <v>201824119</v>
      </c>
      <c r="H8" s="21">
        <v>141124951</v>
      </c>
      <c r="I8" s="21">
        <v>82804049</v>
      </c>
    </row>
    <row r="9" spans="1:9" ht="15.75" x14ac:dyDescent="0.25">
      <c r="A9" t="s">
        <v>30</v>
      </c>
      <c r="B9" s="17">
        <v>-10770195743</v>
      </c>
      <c r="C9" s="17">
        <v>-7955128138</v>
      </c>
      <c r="D9" s="17">
        <v>-9484660368</v>
      </c>
      <c r="E9" s="17">
        <v>-11025935136</v>
      </c>
      <c r="F9" s="17">
        <v>-11210453313</v>
      </c>
      <c r="G9" s="17">
        <v>-12448372527</v>
      </c>
      <c r="H9" s="21">
        <v>-14895596440</v>
      </c>
      <c r="I9" s="21">
        <v>-15619769171</v>
      </c>
    </row>
    <row r="10" spans="1:9" ht="15.75" x14ac:dyDescent="0.25">
      <c r="A10" t="s">
        <v>31</v>
      </c>
      <c r="B10" s="17">
        <v>-4716923029</v>
      </c>
      <c r="C10" s="17">
        <v>-5297511145</v>
      </c>
      <c r="D10" s="17">
        <v>-5622808076</v>
      </c>
      <c r="E10" s="17">
        <v>-7028539183</v>
      </c>
      <c r="F10" s="17">
        <v>-7885896479</v>
      </c>
      <c r="G10" s="17">
        <v>-9708309353</v>
      </c>
      <c r="H10" s="21">
        <v>-11222587267</v>
      </c>
      <c r="I10" s="21">
        <v>-11773729181</v>
      </c>
    </row>
    <row r="11" spans="1:9" ht="15.75" x14ac:dyDescent="0.25">
      <c r="A11" t="s">
        <v>32</v>
      </c>
      <c r="B11" s="17">
        <v>-2857033247</v>
      </c>
      <c r="C11" s="17">
        <v>-3158193334</v>
      </c>
      <c r="D11" s="17">
        <v>-3677274340</v>
      </c>
      <c r="E11" s="17">
        <v>-4148998132</v>
      </c>
      <c r="F11" s="17">
        <v>-4983035009</v>
      </c>
      <c r="G11" s="17">
        <v>-5741535424</v>
      </c>
      <c r="H11" s="21">
        <v>-6233127665</v>
      </c>
      <c r="I11" s="21">
        <v>-6833233083</v>
      </c>
    </row>
    <row r="12" spans="1:9" ht="15.75" x14ac:dyDescent="0.25">
      <c r="A12" t="s">
        <v>22</v>
      </c>
      <c r="B12" s="17">
        <v>0</v>
      </c>
      <c r="C12" s="17">
        <v>-357151743</v>
      </c>
      <c r="D12" s="17">
        <f>-177131396</f>
        <v>-177131396</v>
      </c>
      <c r="E12" s="17">
        <v>0</v>
      </c>
      <c r="F12" s="17"/>
      <c r="G12" s="17">
        <v>-154389</v>
      </c>
      <c r="H12" s="21">
        <v>-93599</v>
      </c>
      <c r="I12" s="21">
        <v>-95196</v>
      </c>
    </row>
    <row r="13" spans="1:9" ht="15.75" x14ac:dyDescent="0.25">
      <c r="A13" t="s">
        <v>64</v>
      </c>
      <c r="B13" s="17">
        <v>-464614541</v>
      </c>
      <c r="C13" s="17"/>
      <c r="D13" s="17"/>
      <c r="E13" s="17">
        <v>-158614307</v>
      </c>
      <c r="F13" s="17">
        <v>-19367347</v>
      </c>
      <c r="G13" s="17"/>
      <c r="H13" s="21"/>
      <c r="I13" s="21"/>
    </row>
    <row r="14" spans="1:9" ht="15.75" x14ac:dyDescent="0.25">
      <c r="A14" t="s">
        <v>33</v>
      </c>
      <c r="B14" s="17">
        <v>-951133375</v>
      </c>
      <c r="C14" s="17">
        <v>-1050658124</v>
      </c>
      <c r="D14" s="17">
        <v>-1439747461</v>
      </c>
      <c r="E14" s="17">
        <v>-1532252791</v>
      </c>
      <c r="F14" s="17">
        <v>-2046063154</v>
      </c>
      <c r="G14" s="17">
        <v>-3596322058</v>
      </c>
      <c r="H14" s="21">
        <v>-3480574440</v>
      </c>
      <c r="I14" s="21">
        <v>-3565244457</v>
      </c>
    </row>
    <row r="15" spans="1:9" ht="15.75" x14ac:dyDescent="0.25">
      <c r="A15" t="s">
        <v>34</v>
      </c>
      <c r="B15" s="17">
        <v>-216834519</v>
      </c>
      <c r="C15" s="17">
        <v>-225797488</v>
      </c>
      <c r="D15" s="17">
        <v>-255891487</v>
      </c>
      <c r="E15" s="17">
        <v>-353093924</v>
      </c>
      <c r="F15" s="17">
        <v>-425106536</v>
      </c>
      <c r="G15" s="17">
        <v>-616755878</v>
      </c>
      <c r="H15" s="21">
        <v>-526322070</v>
      </c>
      <c r="I15" s="21">
        <v>-867481244</v>
      </c>
    </row>
    <row r="16" spans="1:9" ht="15.75" x14ac:dyDescent="0.25">
      <c r="A16" t="s">
        <v>107</v>
      </c>
      <c r="B16" s="17">
        <v>0</v>
      </c>
      <c r="C16" s="17">
        <v>-13377027</v>
      </c>
      <c r="D16" s="17">
        <v>0</v>
      </c>
      <c r="E16" s="17">
        <v>-1685328</v>
      </c>
      <c r="F16" s="17">
        <v>-14195760</v>
      </c>
      <c r="G16" s="17">
        <v>0</v>
      </c>
      <c r="H16" s="21">
        <v>-55472332</v>
      </c>
      <c r="I16" s="21">
        <v>-110378188</v>
      </c>
    </row>
    <row r="17" spans="1:9" ht="15.75" x14ac:dyDescent="0.25">
      <c r="B17" s="18"/>
      <c r="C17" s="18"/>
      <c r="D17" s="18"/>
      <c r="E17" s="18"/>
      <c r="F17" s="18"/>
      <c r="G17" s="18"/>
      <c r="H17" s="18"/>
      <c r="I17" s="21"/>
    </row>
    <row r="18" spans="1:9" ht="15.75" x14ac:dyDescent="0.25">
      <c r="A18" s="1"/>
      <c r="B18" s="18">
        <f>SUM(B6:B17)</f>
        <v>3473101838</v>
      </c>
      <c r="C18" s="18">
        <f t="shared" ref="C18:I18" si="0">SUM(C6:C17)</f>
        <v>5299636210</v>
      </c>
      <c r="D18" s="18">
        <f t="shared" si="0"/>
        <v>6416139939</v>
      </c>
      <c r="E18" s="18">
        <f t="shared" si="0"/>
        <v>6473278361</v>
      </c>
      <c r="F18" s="18">
        <f t="shared" si="0"/>
        <v>10009377235</v>
      </c>
      <c r="G18" s="18">
        <f t="shared" si="0"/>
        <v>9545179874</v>
      </c>
      <c r="H18" s="18">
        <f t="shared" si="0"/>
        <v>10007012109</v>
      </c>
      <c r="I18" s="18">
        <f t="shared" si="0"/>
        <v>12391793271</v>
      </c>
    </row>
    <row r="19" spans="1:9" ht="15.75" x14ac:dyDescent="0.25">
      <c r="A19" s="1"/>
      <c r="B19" s="18"/>
      <c r="C19" s="18"/>
      <c r="D19" s="18"/>
      <c r="E19" s="18"/>
      <c r="F19" s="18"/>
      <c r="G19" s="18"/>
      <c r="H19" s="18"/>
      <c r="I19" s="21"/>
    </row>
    <row r="20" spans="1:9" ht="15.75" x14ac:dyDescent="0.25">
      <c r="A20" s="35" t="s">
        <v>108</v>
      </c>
      <c r="B20" s="17"/>
      <c r="C20" s="17"/>
      <c r="D20" s="17"/>
      <c r="E20" s="17"/>
      <c r="F20" s="17"/>
      <c r="G20" s="17"/>
      <c r="H20" s="21"/>
      <c r="I20" s="21"/>
    </row>
    <row r="21" spans="1:9" ht="15.75" x14ac:dyDescent="0.25">
      <c r="A21" t="s">
        <v>35</v>
      </c>
      <c r="B21" s="17">
        <v>-2949747382</v>
      </c>
      <c r="C21" s="17">
        <v>-1786775567</v>
      </c>
      <c r="D21" s="17">
        <v>-2234360509</v>
      </c>
      <c r="E21" s="17">
        <v>-2680026455</v>
      </c>
      <c r="F21" s="17">
        <v>-2499720671</v>
      </c>
      <c r="G21" s="17">
        <v>-2576915168</v>
      </c>
      <c r="H21" s="21">
        <v>-3167173807</v>
      </c>
      <c r="I21" s="21">
        <v>-2048539921</v>
      </c>
    </row>
    <row r="22" spans="1:9" ht="15.75" x14ac:dyDescent="0.25">
      <c r="A22" t="s">
        <v>36</v>
      </c>
      <c r="B22" s="17">
        <v>615505590</v>
      </c>
      <c r="C22" s="17">
        <v>125009718</v>
      </c>
      <c r="D22" s="17">
        <v>90969701</v>
      </c>
      <c r="E22" s="17">
        <v>36389291</v>
      </c>
      <c r="F22" s="17">
        <v>49736480</v>
      </c>
      <c r="G22" s="17">
        <v>46769925</v>
      </c>
      <c r="H22" s="21">
        <v>49109965</v>
      </c>
      <c r="I22" s="21">
        <v>66594884</v>
      </c>
    </row>
    <row r="23" spans="1:9" ht="15.75" x14ac:dyDescent="0.25">
      <c r="A23" t="s">
        <v>65</v>
      </c>
      <c r="B23" s="17">
        <v>-477392</v>
      </c>
      <c r="C23" s="17">
        <v>-30067031</v>
      </c>
      <c r="D23" s="17"/>
      <c r="E23" s="17"/>
      <c r="F23" s="17"/>
      <c r="G23" s="17"/>
      <c r="H23" s="21"/>
      <c r="I23" s="21"/>
    </row>
    <row r="24" spans="1:9" ht="15.75" x14ac:dyDescent="0.25">
      <c r="A24" t="s">
        <v>37</v>
      </c>
      <c r="B24" s="17"/>
      <c r="C24" s="17"/>
      <c r="D24" s="17">
        <v>0</v>
      </c>
      <c r="E24" s="17"/>
      <c r="F24" s="17"/>
      <c r="G24" s="17">
        <v>-569633173</v>
      </c>
      <c r="H24" s="21">
        <v>-1709234747</v>
      </c>
      <c r="I24" s="21">
        <v>116427551</v>
      </c>
    </row>
    <row r="25" spans="1:9" ht="15.75" x14ac:dyDescent="0.25">
      <c r="A25" t="s">
        <v>66</v>
      </c>
      <c r="B25" s="17">
        <v>28472150</v>
      </c>
      <c r="C25" s="17"/>
      <c r="D25" s="17">
        <v>0</v>
      </c>
      <c r="E25" s="17"/>
      <c r="F25" s="17">
        <v>0</v>
      </c>
      <c r="G25" s="17">
        <v>0</v>
      </c>
      <c r="H25" s="17">
        <v>0</v>
      </c>
      <c r="I25" s="21"/>
    </row>
    <row r="26" spans="1:9" ht="15.75" x14ac:dyDescent="0.25">
      <c r="A26" t="s">
        <v>45</v>
      </c>
      <c r="B26" s="17">
        <v>10000000</v>
      </c>
      <c r="C26" s="17">
        <v>10000000</v>
      </c>
      <c r="D26" s="17">
        <v>10000000</v>
      </c>
      <c r="E26" s="17">
        <v>20000000</v>
      </c>
      <c r="F26" s="17">
        <v>0</v>
      </c>
      <c r="G26" s="17">
        <v>0</v>
      </c>
      <c r="H26" s="17">
        <v>0</v>
      </c>
      <c r="I26" s="21"/>
    </row>
    <row r="27" spans="1:9" ht="15.75" x14ac:dyDescent="0.25">
      <c r="A27" t="s">
        <v>46</v>
      </c>
      <c r="B27" s="17">
        <v>0</v>
      </c>
      <c r="C27" s="17"/>
      <c r="D27" s="17">
        <v>0</v>
      </c>
      <c r="E27" s="17">
        <v>-123904667</v>
      </c>
      <c r="F27" s="17">
        <v>36778804</v>
      </c>
      <c r="G27" s="17">
        <v>57295584</v>
      </c>
      <c r="H27" s="21"/>
      <c r="I27" s="21"/>
    </row>
    <row r="28" spans="1:9" ht="15.75" x14ac:dyDescent="0.25">
      <c r="A28" t="s">
        <v>69</v>
      </c>
      <c r="B28" s="17"/>
      <c r="C28" s="17"/>
      <c r="D28" s="17"/>
      <c r="E28" s="17">
        <v>100000</v>
      </c>
      <c r="F28" s="17"/>
      <c r="G28" s="17">
        <v>0</v>
      </c>
      <c r="H28" s="17">
        <v>0</v>
      </c>
      <c r="I28" s="21"/>
    </row>
    <row r="29" spans="1:9" ht="15.75" x14ac:dyDescent="0.25">
      <c r="A29" t="s">
        <v>58</v>
      </c>
      <c r="B29" s="17">
        <v>0</v>
      </c>
      <c r="C29" s="17"/>
      <c r="D29" s="17"/>
      <c r="E29" s="17"/>
      <c r="F29" s="17">
        <v>0</v>
      </c>
      <c r="G29" s="17">
        <v>0</v>
      </c>
      <c r="H29" s="17">
        <v>0</v>
      </c>
      <c r="I29" s="21"/>
    </row>
    <row r="30" spans="1:9" ht="15.75" x14ac:dyDescent="0.25">
      <c r="A30" t="s">
        <v>47</v>
      </c>
      <c r="B30" s="17">
        <v>0</v>
      </c>
      <c r="C30" s="17">
        <v>-1500000</v>
      </c>
      <c r="D30" s="17">
        <v>0</v>
      </c>
      <c r="E30" s="17"/>
      <c r="F30" s="17">
        <v>287500000</v>
      </c>
      <c r="G30" s="17">
        <v>0</v>
      </c>
      <c r="H30" s="17">
        <v>0</v>
      </c>
      <c r="I30" s="21"/>
    </row>
    <row r="31" spans="1:9" ht="15.75" x14ac:dyDescent="0.25">
      <c r="A31" t="s">
        <v>60</v>
      </c>
      <c r="B31" s="17">
        <v>0</v>
      </c>
      <c r="C31" s="17"/>
      <c r="D31" s="17">
        <v>0</v>
      </c>
      <c r="E31" s="17"/>
      <c r="F31" s="17">
        <v>0</v>
      </c>
      <c r="G31" s="17">
        <v>0</v>
      </c>
      <c r="H31" s="17">
        <v>0</v>
      </c>
      <c r="I31" s="21"/>
    </row>
    <row r="32" spans="1:9" ht="15.75" x14ac:dyDescent="0.25">
      <c r="A32" t="s">
        <v>56</v>
      </c>
      <c r="B32" s="17">
        <v>0</v>
      </c>
      <c r="C32" s="17">
        <v>150000000</v>
      </c>
      <c r="D32" s="17">
        <v>150000000</v>
      </c>
      <c r="E32" s="17"/>
      <c r="F32" s="17">
        <v>0</v>
      </c>
      <c r="G32" s="17">
        <v>0</v>
      </c>
      <c r="H32" s="17">
        <v>0</v>
      </c>
      <c r="I32" s="21"/>
    </row>
    <row r="33" spans="1:9" ht="15.75" x14ac:dyDescent="0.25">
      <c r="A33" t="s">
        <v>54</v>
      </c>
      <c r="B33" s="17">
        <v>0</v>
      </c>
      <c r="C33" s="17">
        <v>150000000</v>
      </c>
      <c r="D33" s="17">
        <v>0</v>
      </c>
      <c r="E33" s="17"/>
      <c r="F33" s="17">
        <v>0</v>
      </c>
      <c r="G33" s="17">
        <v>0</v>
      </c>
      <c r="H33" s="17">
        <v>0</v>
      </c>
      <c r="I33" s="21"/>
    </row>
    <row r="34" spans="1:9" ht="15.75" x14ac:dyDescent="0.25">
      <c r="A34" s="3" t="s">
        <v>61</v>
      </c>
      <c r="B34" s="17">
        <v>0</v>
      </c>
      <c r="C34" s="17"/>
      <c r="D34" s="17"/>
      <c r="E34" s="17"/>
      <c r="F34" s="17">
        <v>0</v>
      </c>
      <c r="G34" s="17">
        <v>0</v>
      </c>
      <c r="H34" s="17">
        <v>0</v>
      </c>
      <c r="I34" s="21"/>
    </row>
    <row r="35" spans="1:9" ht="15.75" x14ac:dyDescent="0.25">
      <c r="A35" t="s">
        <v>49</v>
      </c>
      <c r="B35" s="17">
        <v>-38900553</v>
      </c>
      <c r="C35" s="17">
        <v>4247563</v>
      </c>
      <c r="D35" s="17">
        <v>-21651371</v>
      </c>
      <c r="E35" s="17">
        <v>-218811753</v>
      </c>
      <c r="F35" s="17">
        <v>-78616741</v>
      </c>
      <c r="G35" s="17">
        <v>0</v>
      </c>
      <c r="H35" s="17">
        <v>0</v>
      </c>
      <c r="I35" s="21"/>
    </row>
    <row r="36" spans="1:9" ht="15.75" x14ac:dyDescent="0.25">
      <c r="A36" t="s">
        <v>51</v>
      </c>
      <c r="B36" s="17">
        <v>0</v>
      </c>
      <c r="C36" s="17"/>
      <c r="D36" s="17">
        <v>0</v>
      </c>
      <c r="E36" s="17"/>
      <c r="F36" s="17">
        <v>-197817954</v>
      </c>
      <c r="G36" s="17">
        <v>0</v>
      </c>
      <c r="H36" s="17">
        <v>0</v>
      </c>
      <c r="I36" s="21"/>
    </row>
    <row r="37" spans="1:9" ht="15.75" x14ac:dyDescent="0.25">
      <c r="A37" t="s">
        <v>48</v>
      </c>
      <c r="B37" s="17">
        <v>0</v>
      </c>
      <c r="C37" s="17"/>
      <c r="D37" s="17">
        <v>0</v>
      </c>
      <c r="E37" s="17"/>
      <c r="F37" s="17"/>
      <c r="G37" s="17">
        <v>0</v>
      </c>
      <c r="H37" s="17">
        <v>0</v>
      </c>
      <c r="I37" s="21"/>
    </row>
    <row r="38" spans="1:9" ht="15.75" x14ac:dyDescent="0.25">
      <c r="A38" t="s">
        <v>50</v>
      </c>
      <c r="B38" s="17">
        <v>787568578</v>
      </c>
      <c r="C38" s="17">
        <v>608515408</v>
      </c>
      <c r="D38" s="17">
        <v>-52427862</v>
      </c>
      <c r="E38" s="17">
        <v>276000348</v>
      </c>
      <c r="F38" s="17">
        <v>-649332851</v>
      </c>
      <c r="G38" s="17">
        <v>0</v>
      </c>
      <c r="H38" s="17">
        <v>0</v>
      </c>
      <c r="I38" s="21"/>
    </row>
    <row r="39" spans="1:9" ht="15.75" x14ac:dyDescent="0.25">
      <c r="A39" t="s">
        <v>120</v>
      </c>
      <c r="B39" s="17"/>
      <c r="C39" s="17"/>
      <c r="D39" s="17"/>
      <c r="E39" s="17"/>
      <c r="F39" s="17"/>
      <c r="G39" s="17"/>
      <c r="H39" s="17"/>
      <c r="I39" s="21">
        <v>-209054502</v>
      </c>
    </row>
    <row r="40" spans="1:9" ht="15.75" x14ac:dyDescent="0.25">
      <c r="A40" t="s">
        <v>38</v>
      </c>
      <c r="B40" s="17">
        <v>0</v>
      </c>
      <c r="C40" s="17"/>
      <c r="D40" s="17">
        <v>0</v>
      </c>
      <c r="E40" s="17"/>
      <c r="F40" s="17"/>
      <c r="G40" s="17">
        <v>2354849736</v>
      </c>
      <c r="H40" s="21"/>
      <c r="I40" s="21"/>
    </row>
    <row r="41" spans="1:9" ht="15.75" x14ac:dyDescent="0.25">
      <c r="A41" t="s">
        <v>15</v>
      </c>
      <c r="B41" s="17"/>
      <c r="C41" s="17"/>
      <c r="D41" s="17"/>
      <c r="E41" s="17"/>
      <c r="F41" s="17"/>
      <c r="G41" s="17"/>
      <c r="H41" s="21">
        <v>-3110589073</v>
      </c>
      <c r="I41" s="21">
        <v>376808344</v>
      </c>
    </row>
    <row r="42" spans="1:9" ht="15.75" x14ac:dyDescent="0.25">
      <c r="A42" t="s">
        <v>59</v>
      </c>
      <c r="B42" s="17">
        <v>0</v>
      </c>
      <c r="C42" s="17"/>
      <c r="D42" s="17">
        <v>6598710</v>
      </c>
      <c r="E42" s="17">
        <v>6863121</v>
      </c>
      <c r="F42" s="17">
        <v>9294027</v>
      </c>
      <c r="G42" s="17">
        <v>0</v>
      </c>
      <c r="H42" s="21">
        <v>291936032</v>
      </c>
      <c r="I42" s="21">
        <v>99860413</v>
      </c>
    </row>
    <row r="43" spans="1:9" ht="15.75" x14ac:dyDescent="0.25">
      <c r="A43" t="s">
        <v>55</v>
      </c>
      <c r="B43" s="17">
        <v>-386806375</v>
      </c>
      <c r="C43" s="17">
        <v>-3632649184</v>
      </c>
      <c r="D43" s="17">
        <v>-1363637040</v>
      </c>
      <c r="E43" s="17">
        <v>-71299346</v>
      </c>
      <c r="F43" s="17">
        <v>0</v>
      </c>
      <c r="G43" s="17">
        <v>0</v>
      </c>
      <c r="H43" s="17">
        <v>0</v>
      </c>
      <c r="I43" s="21"/>
    </row>
    <row r="44" spans="1:9" ht="15.75" x14ac:dyDescent="0.25">
      <c r="A44" t="s">
        <v>70</v>
      </c>
      <c r="B44" s="17">
        <v>211354562</v>
      </c>
      <c r="C44" s="17">
        <v>176943100</v>
      </c>
      <c r="D44" s="17">
        <v>151443771</v>
      </c>
      <c r="E44" s="17">
        <v>158179691</v>
      </c>
      <c r="F44" s="17">
        <v>206918173</v>
      </c>
      <c r="G44" s="17">
        <v>587461554</v>
      </c>
      <c r="H44" s="21">
        <v>955580148</v>
      </c>
      <c r="I44" s="21">
        <v>1407175500</v>
      </c>
    </row>
    <row r="45" spans="1:9" ht="15.75" x14ac:dyDescent="0.25">
      <c r="A45" t="s">
        <v>39</v>
      </c>
      <c r="B45" s="17">
        <v>91315885</v>
      </c>
      <c r="C45" s="17">
        <v>96904124</v>
      </c>
      <c r="D45" s="17">
        <v>128006027</v>
      </c>
      <c r="E45" s="17">
        <v>158561700</v>
      </c>
      <c r="F45" s="17">
        <v>185409263</v>
      </c>
      <c r="G45" s="17">
        <v>295466575</v>
      </c>
      <c r="H45" s="21">
        <v>295896484</v>
      </c>
      <c r="I45" s="21">
        <v>360040347</v>
      </c>
    </row>
    <row r="46" spans="1:9" ht="15.75" x14ac:dyDescent="0.25">
      <c r="A46" s="1"/>
      <c r="B46" s="18">
        <f t="shared" ref="B46:E46" si="1">SUM(B21:B45)</f>
        <v>-1631714937</v>
      </c>
      <c r="C46" s="18">
        <f t="shared" si="1"/>
        <v>-4129371869</v>
      </c>
      <c r="D46" s="18">
        <f t="shared" si="1"/>
        <v>-3135058573</v>
      </c>
      <c r="E46" s="18">
        <f t="shared" si="1"/>
        <v>-2437948070</v>
      </c>
      <c r="F46" s="18">
        <f>SUM(F21:F45)</f>
        <v>-2649851470</v>
      </c>
      <c r="G46" s="18">
        <f>SUM(G21:G45)</f>
        <v>195295033</v>
      </c>
      <c r="H46" s="18">
        <f>SUM(H21:H45)</f>
        <v>-6394474998</v>
      </c>
      <c r="I46" s="18">
        <f>SUM(I21:I45)</f>
        <v>169312616</v>
      </c>
    </row>
    <row r="47" spans="1:9" ht="15.75" x14ac:dyDescent="0.25">
      <c r="A47" s="1"/>
      <c r="B47" s="18"/>
      <c r="C47" s="18"/>
      <c r="D47" s="18"/>
      <c r="E47" s="18"/>
      <c r="F47" s="18"/>
      <c r="G47" s="18"/>
      <c r="H47" s="18"/>
      <c r="I47" s="21"/>
    </row>
    <row r="48" spans="1:9" ht="15.75" x14ac:dyDescent="0.25">
      <c r="A48" s="35" t="s">
        <v>109</v>
      </c>
      <c r="B48" s="17"/>
      <c r="C48" s="17"/>
      <c r="D48" s="17"/>
      <c r="E48" s="17"/>
      <c r="F48" s="17"/>
      <c r="G48" s="17"/>
      <c r="H48" s="21"/>
      <c r="I48" s="21"/>
    </row>
    <row r="49" spans="1:9" ht="15.75" x14ac:dyDescent="0.25">
      <c r="A49" s="3" t="s">
        <v>57</v>
      </c>
      <c r="B49" s="17">
        <v>419919621</v>
      </c>
      <c r="C49" s="17">
        <v>1178037703</v>
      </c>
      <c r="D49" s="17">
        <v>575554227</v>
      </c>
      <c r="E49" s="17"/>
      <c r="F49" s="17">
        <v>-916302487</v>
      </c>
      <c r="G49" s="17">
        <v>0</v>
      </c>
      <c r="H49" s="17">
        <v>0</v>
      </c>
      <c r="I49" s="21"/>
    </row>
    <row r="50" spans="1:9" ht="15.75" x14ac:dyDescent="0.25">
      <c r="A50" t="s">
        <v>68</v>
      </c>
      <c r="B50" s="17">
        <v>-677845748</v>
      </c>
      <c r="C50" s="17">
        <v>-517208727</v>
      </c>
      <c r="D50" s="17">
        <v>-577241001</v>
      </c>
      <c r="E50" s="17">
        <v>-728759258</v>
      </c>
      <c r="F50" s="17">
        <v>0</v>
      </c>
      <c r="G50" s="17">
        <v>0</v>
      </c>
      <c r="H50" s="17">
        <v>0</v>
      </c>
      <c r="I50" s="21"/>
    </row>
    <row r="51" spans="1:9" ht="15.75" x14ac:dyDescent="0.25">
      <c r="A51" t="s">
        <v>40</v>
      </c>
      <c r="B51" s="17">
        <v>-676617470</v>
      </c>
      <c r="C51" s="17">
        <v>-935447578</v>
      </c>
      <c r="D51" s="17">
        <v>-1170943561</v>
      </c>
      <c r="E51" s="17">
        <v>-131104817</v>
      </c>
      <c r="F51" s="17">
        <v>0</v>
      </c>
      <c r="G51" s="17">
        <v>0</v>
      </c>
      <c r="H51" s="17">
        <v>0</v>
      </c>
      <c r="I51" s="21"/>
    </row>
    <row r="52" spans="1:9" ht="15.75" x14ac:dyDescent="0.25">
      <c r="A52" t="s">
        <v>41</v>
      </c>
      <c r="B52" s="17">
        <v>-588521700</v>
      </c>
      <c r="C52" s="17">
        <v>-662086900</v>
      </c>
      <c r="D52" s="17">
        <v>-926921660</v>
      </c>
      <c r="E52" s="17">
        <v>-1445997789</v>
      </c>
      <c r="F52" s="17">
        <v>-1662897456</v>
      </c>
      <c r="G52" s="17">
        <v>-2494346184</v>
      </c>
      <c r="H52" s="21">
        <v>-2400808200</v>
      </c>
      <c r="I52" s="21">
        <v>-2654607924</v>
      </c>
    </row>
    <row r="53" spans="1:9" ht="15.75" x14ac:dyDescent="0.25">
      <c r="A53" s="1"/>
      <c r="B53" s="18">
        <f>SUM(B49:B52)</f>
        <v>-1523065297</v>
      </c>
      <c r="C53" s="18">
        <f>SUM(C49:C52)</f>
        <v>-936705502</v>
      </c>
      <c r="D53" s="18">
        <f>SUM(D49:D52)</f>
        <v>-2099551995</v>
      </c>
      <c r="E53" s="18">
        <f>SUM(E50:E52)</f>
        <v>-2305861864</v>
      </c>
      <c r="F53" s="18">
        <f>SUM(F49:F52)</f>
        <v>-2579199943</v>
      </c>
      <c r="G53" s="18">
        <f>SUM(G49:G52)</f>
        <v>-2494346184</v>
      </c>
      <c r="H53" s="18">
        <f>SUM(H49:H52)</f>
        <v>-2400808200</v>
      </c>
      <c r="I53" s="18">
        <f>SUM(I49:I52)</f>
        <v>-2654607924</v>
      </c>
    </row>
    <row r="54" spans="1:9" ht="15.75" x14ac:dyDescent="0.25">
      <c r="A54" s="1"/>
      <c r="B54" s="17"/>
      <c r="C54" s="17"/>
      <c r="D54" s="17"/>
      <c r="E54" s="17"/>
      <c r="F54" s="17"/>
      <c r="G54" s="18"/>
      <c r="H54" s="21"/>
      <c r="I54" s="21"/>
    </row>
    <row r="55" spans="1:9" ht="15.75" x14ac:dyDescent="0.25">
      <c r="A55" s="1" t="s">
        <v>110</v>
      </c>
      <c r="B55" s="17">
        <f t="shared" ref="B55:D55" si="2">B18+B46+B53</f>
        <v>318321604</v>
      </c>
      <c r="C55" s="17">
        <f t="shared" si="2"/>
        <v>233558839</v>
      </c>
      <c r="D55" s="17">
        <f t="shared" si="2"/>
        <v>1181529371</v>
      </c>
      <c r="E55" s="17">
        <f>E18+E46+E53</f>
        <v>1729468427</v>
      </c>
      <c r="F55" s="17">
        <f t="shared" ref="F55:I55" si="3">F18+F46+F53</f>
        <v>4780325822</v>
      </c>
      <c r="G55" s="17">
        <f t="shared" si="3"/>
        <v>7246128723</v>
      </c>
      <c r="H55" s="17">
        <f t="shared" si="3"/>
        <v>1211728911</v>
      </c>
      <c r="I55" s="17">
        <f t="shared" si="3"/>
        <v>9906497963</v>
      </c>
    </row>
    <row r="56" spans="1:9" ht="15.75" x14ac:dyDescent="0.25">
      <c r="A56" s="36" t="s">
        <v>111</v>
      </c>
      <c r="B56" s="17">
        <v>429307393</v>
      </c>
      <c r="C56" s="17">
        <v>747628997</v>
      </c>
      <c r="D56" s="17">
        <v>981187836</v>
      </c>
      <c r="E56" s="17">
        <v>2162717207</v>
      </c>
      <c r="F56" s="17">
        <v>3892185634</v>
      </c>
      <c r="G56" s="17">
        <v>8522555131</v>
      </c>
      <c r="H56" s="21">
        <v>15768683854</v>
      </c>
      <c r="I56" s="21">
        <v>17097540983</v>
      </c>
    </row>
    <row r="57" spans="1:9" ht="16.5" thickBot="1" x14ac:dyDescent="0.3">
      <c r="A57" s="35" t="s">
        <v>112</v>
      </c>
      <c r="B57" s="30">
        <f t="shared" ref="B57:E57" si="4">SUM(B55:B56)</f>
        <v>747628997</v>
      </c>
      <c r="C57" s="30">
        <f t="shared" si="4"/>
        <v>981187836</v>
      </c>
      <c r="D57" s="30">
        <f t="shared" si="4"/>
        <v>2162717207</v>
      </c>
      <c r="E57" s="30">
        <f t="shared" si="4"/>
        <v>3892185634</v>
      </c>
      <c r="F57" s="30">
        <f>SUM(F55:F56)</f>
        <v>8672511456</v>
      </c>
      <c r="G57" s="30">
        <f>SUM(G55:G56)</f>
        <v>15768683854</v>
      </c>
      <c r="H57" s="30">
        <f>SUM(H55:H56)</f>
        <v>16980412765</v>
      </c>
      <c r="I57" s="30">
        <f>SUM(I55:I56)</f>
        <v>27004038946</v>
      </c>
    </row>
    <row r="58" spans="1:9" ht="15.75" thickTop="1" x14ac:dyDescent="0.25"/>
    <row r="59" spans="1:9" x14ac:dyDescent="0.25">
      <c r="A59" s="35" t="s">
        <v>113</v>
      </c>
      <c r="B59" s="37">
        <f>B18/B60</f>
        <v>13.114222007715302</v>
      </c>
      <c r="C59" s="37">
        <f t="shared" ref="C59:H59" si="5">C18/C60</f>
        <v>14.293646482486988</v>
      </c>
      <c r="D59" s="37">
        <f t="shared" si="5"/>
        <v>13.311514003290084</v>
      </c>
      <c r="E59" s="37">
        <f t="shared" si="5"/>
        <v>11.678311860379681</v>
      </c>
      <c r="F59" s="37">
        <f t="shared" si="5"/>
        <v>16.05130402380426</v>
      </c>
      <c r="G59" s="37">
        <f t="shared" si="5"/>
        <v>13.915367982748476</v>
      </c>
      <c r="H59" s="37">
        <f t="shared" si="5"/>
        <v>13.570834045472397</v>
      </c>
      <c r="I59" s="37">
        <f>I18/I60</f>
        <v>15.705526372640975</v>
      </c>
    </row>
    <row r="60" spans="1:9" x14ac:dyDescent="0.25">
      <c r="A60" s="35" t="s">
        <v>114</v>
      </c>
      <c r="B60" s="2">
        <f>'1'!B54</f>
        <v>264834760</v>
      </c>
      <c r="C60" s="2">
        <f>'1'!C54</f>
        <v>370768664</v>
      </c>
      <c r="D60" s="2">
        <f>'1'!D54</f>
        <v>481999263</v>
      </c>
      <c r="E60" s="2">
        <f>'1'!E54</f>
        <v>554299152</v>
      </c>
      <c r="F60" s="2">
        <f>'1'!F54</f>
        <v>623586546</v>
      </c>
      <c r="G60" s="2">
        <f>'1'!G54</f>
        <v>685945200</v>
      </c>
      <c r="H60" s="2">
        <f>'1'!H54</f>
        <v>737391090</v>
      </c>
      <c r="I60" s="2">
        <f>'1'!I54</f>
        <v>789008466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5" sqref="A5:H12"/>
    </sheetView>
  </sheetViews>
  <sheetFormatPr defaultRowHeight="15" x14ac:dyDescent="0.25"/>
  <cols>
    <col min="1" max="1" width="33.140625" bestFit="1" customWidth="1"/>
    <col min="2" max="7" width="9.5703125" bestFit="1" customWidth="1"/>
  </cols>
  <sheetData>
    <row r="1" spans="1:8" ht="18.75" x14ac:dyDescent="0.3">
      <c r="A1" s="13" t="s">
        <v>0</v>
      </c>
    </row>
    <row r="2" spans="1:8" ht="15.75" x14ac:dyDescent="0.25">
      <c r="A2" s="23" t="s">
        <v>115</v>
      </c>
    </row>
    <row r="3" spans="1:8" ht="15.75" x14ac:dyDescent="0.25">
      <c r="A3" s="23" t="s">
        <v>79</v>
      </c>
    </row>
    <row r="5" spans="1:8" x14ac:dyDescent="0.25">
      <c r="A5" s="1"/>
      <c r="B5">
        <v>2012</v>
      </c>
      <c r="C5">
        <v>2013</v>
      </c>
      <c r="D5">
        <v>2014</v>
      </c>
      <c r="E5">
        <v>2015</v>
      </c>
      <c r="F5">
        <v>2016</v>
      </c>
      <c r="G5">
        <v>2017</v>
      </c>
      <c r="H5">
        <v>2018</v>
      </c>
    </row>
    <row r="6" spans="1:8" x14ac:dyDescent="0.25">
      <c r="A6" s="3" t="s">
        <v>116</v>
      </c>
      <c r="B6" s="28">
        <f>'2'!B24/'1'!B22</f>
        <v>0.14850489577298856</v>
      </c>
      <c r="C6" s="28">
        <f>'2'!C24/'1'!C22</f>
        <v>0.15149558132131968</v>
      </c>
      <c r="D6" s="28">
        <f>'2'!D24/'1'!D22</f>
        <v>0.43890404490248758</v>
      </c>
      <c r="E6" s="28">
        <f>'2'!E24/'1'!E22</f>
        <v>0.16997555557130403</v>
      </c>
      <c r="F6" s="28">
        <f>'2'!F24/'1'!F22</f>
        <v>0.24192346297071118</v>
      </c>
      <c r="G6" s="28">
        <f>'2'!G24/'1'!G22</f>
        <v>0.2026951924269268</v>
      </c>
      <c r="H6" s="28">
        <f>'2'!H24/'1'!H22</f>
        <v>0.18941770290737889</v>
      </c>
    </row>
    <row r="7" spans="1:8" x14ac:dyDescent="0.25">
      <c r="A7" s="3" t="s">
        <v>117</v>
      </c>
      <c r="B7" s="28">
        <f>'2'!B24/'1'!B37</f>
        <v>0.18933356995498446</v>
      </c>
      <c r="C7" s="28">
        <f>'2'!C24/'1'!C37</f>
        <v>0.18458754727243681</v>
      </c>
      <c r="D7" s="28">
        <f>'2'!D24/'1'!D37</f>
        <v>0.50959090258706941</v>
      </c>
      <c r="E7" s="28">
        <f>'2'!E24/'1'!E37</f>
        <v>0.19237700397226806</v>
      </c>
      <c r="F7" s="28">
        <f>'2'!F24/'1'!F37</f>
        <v>0.26426980778298764</v>
      </c>
      <c r="G7" s="28">
        <f>'2'!G24/'1'!G37</f>
        <v>0.21717909872158778</v>
      </c>
      <c r="H7" s="28">
        <f>'2'!H24/'1'!H37</f>
        <v>0.20074161848671046</v>
      </c>
    </row>
    <row r="8" spans="1:8" x14ac:dyDescent="0.25">
      <c r="A8" s="3" t="s">
        <v>73</v>
      </c>
      <c r="B8" s="29">
        <f>'1'!B27/'1'!B37</f>
        <v>2.6609703544496596E-2</v>
      </c>
      <c r="C8" s="29">
        <f>'1'!C27/'1'!C37</f>
        <v>4.9455257264296545E-2</v>
      </c>
      <c r="D8" s="29">
        <f>'1'!D27/'1'!D37</f>
        <v>4.4265012300596769E-2</v>
      </c>
      <c r="E8" s="29">
        <f>'1'!E27/'1'!E37</f>
        <v>2.1199029037812574E-2</v>
      </c>
      <c r="F8" s="29">
        <f>'1'!F27/'1'!F37</f>
        <v>0</v>
      </c>
      <c r="G8" s="29">
        <f>'1'!G27/'1'!G37</f>
        <v>0</v>
      </c>
      <c r="H8" s="29">
        <f>'1'!H27/'1'!H37</f>
        <v>0</v>
      </c>
    </row>
    <row r="9" spans="1:8" x14ac:dyDescent="0.25">
      <c r="A9" s="3" t="s">
        <v>74</v>
      </c>
      <c r="B9" s="29">
        <f>'1'!B15/'1'!B30</f>
        <v>1.91143102700315</v>
      </c>
      <c r="C9" s="29">
        <f>'1'!C15/'1'!C30</f>
        <v>2.1207626559721495</v>
      </c>
      <c r="D9" s="29">
        <f>'1'!D15/'1'!D30</f>
        <v>3.1318676163219363</v>
      </c>
      <c r="E9" s="29">
        <f>'1'!E15/'1'!E30</f>
        <v>3.8180075021092454</v>
      </c>
      <c r="F9" s="29">
        <f>'1'!F15/'1'!F30</f>
        <v>6.3404714004224552</v>
      </c>
      <c r="G9" s="29">
        <f>'1'!G15/'1'!G30</f>
        <v>9.814261744787677</v>
      </c>
      <c r="H9" s="29">
        <f>'1'!H15/'1'!H30</f>
        <v>12.925618015631674</v>
      </c>
    </row>
    <row r="10" spans="1:8" x14ac:dyDescent="0.25">
      <c r="A10" s="3" t="s">
        <v>75</v>
      </c>
      <c r="B10" s="28">
        <f>'2'!B22/'2'!B5</f>
        <v>0.15784458198921988</v>
      </c>
      <c r="C10" s="28">
        <f>'2'!C22/'2'!C5</f>
        <v>0.1758966383694737</v>
      </c>
      <c r="D10" s="28">
        <f>'2'!D22/'2'!D5</f>
        <v>0.55571573662585783</v>
      </c>
      <c r="E10" s="28">
        <f>'2'!E22/'2'!E5</f>
        <v>0.19436087084676748</v>
      </c>
      <c r="F10" s="28">
        <f>'2'!F22/'2'!F5</f>
        <v>0.23605483060884094</v>
      </c>
      <c r="G10" s="28">
        <f>'2'!G22/'2'!G5</f>
        <v>0.26596445124331869</v>
      </c>
      <c r="H10" s="28">
        <f>'2'!H22/'2'!H5</f>
        <v>0.26456185565549861</v>
      </c>
    </row>
    <row r="11" spans="1:8" x14ac:dyDescent="0.25">
      <c r="A11" t="s">
        <v>76</v>
      </c>
      <c r="B11" s="28">
        <f>'2'!B12/'2'!B5</f>
        <v>0.20966284545700023</v>
      </c>
      <c r="C11" s="28">
        <f>'2'!C12/'2'!C5</f>
        <v>0.23423673155381031</v>
      </c>
      <c r="D11" s="28">
        <f>'2'!D12/'2'!D5</f>
        <v>0.62950987080194765</v>
      </c>
      <c r="E11" s="28">
        <f>'2'!E12/'2'!E5</f>
        <v>0.26418303741846527</v>
      </c>
      <c r="F11" s="28">
        <f>'2'!F12/'2'!F5</f>
        <v>0.31950438078195453</v>
      </c>
      <c r="G11" s="28">
        <f>'2'!G12/'2'!G5</f>
        <v>0.33648078838690482</v>
      </c>
      <c r="H11" s="28">
        <f>'2'!H12/'2'!H5</f>
        <v>0.32231292843721332</v>
      </c>
    </row>
    <row r="12" spans="1:8" x14ac:dyDescent="0.25">
      <c r="A12" s="3" t="s">
        <v>118</v>
      </c>
      <c r="B12" s="28">
        <f>'2'!B24/('1'!B37+'1'!B27)</f>
        <v>0.18442604750499333</v>
      </c>
      <c r="C12" s="28">
        <f>'2'!C24/('1'!C37+'1'!C27)</f>
        <v>0.1758889156967175</v>
      </c>
      <c r="D12" s="28">
        <f>'2'!D24/('1'!D37+'1'!D27)</f>
        <v>0.48799001841917611</v>
      </c>
      <c r="E12" s="28">
        <f>'2'!E24/('1'!E37+'1'!E27)</f>
        <v>0.18838345758468678</v>
      </c>
      <c r="F12" s="28">
        <f>'2'!F24/('1'!F37+'1'!F27)</f>
        <v>0.26426980778298764</v>
      </c>
      <c r="G12" s="28">
        <f>'2'!G24/('1'!G37+'1'!G27)</f>
        <v>0.21717909872158778</v>
      </c>
      <c r="H12" s="28">
        <f>'2'!H24/('1'!H37+'1'!H27)</f>
        <v>0.20074161848671046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Nahida_37</dc:creator>
  <cp:lastModifiedBy>Anik</cp:lastModifiedBy>
  <dcterms:created xsi:type="dcterms:W3CDTF">2018-02-15T04:38:36Z</dcterms:created>
  <dcterms:modified xsi:type="dcterms:W3CDTF">2020-04-12T10:47:49Z</dcterms:modified>
</cp:coreProperties>
</file>